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990" activeTab="0"/>
  </bookViews>
  <sheets>
    <sheet name="wyniki" sheetId="1" r:id="rId1"/>
    <sheet name="results" sheetId="2" r:id="rId2"/>
    <sheet name="ranking" sheetId="3" r:id="rId3"/>
    <sheet name="countries" sheetId="4" r:id="rId4"/>
  </sheets>
  <definedNames/>
  <calcPr fullCalcOnLoad="1"/>
</workbook>
</file>

<file path=xl/sharedStrings.xml><?xml version="1.0" encoding="utf-8"?>
<sst xmlns="http://schemas.openxmlformats.org/spreadsheetml/2006/main" count="530" uniqueCount="428">
  <si>
    <t>L.p.</t>
  </si>
  <si>
    <t>Tytuł</t>
  </si>
  <si>
    <t>Imię i nazwisko</t>
  </si>
  <si>
    <t>Państwo</t>
  </si>
  <si>
    <t>Ranking</t>
  </si>
  <si>
    <t>1st day</t>
  </si>
  <si>
    <t>No.</t>
  </si>
  <si>
    <t>Title</t>
  </si>
  <si>
    <t>Country</t>
  </si>
  <si>
    <t>Rating</t>
  </si>
  <si>
    <t>pts.</t>
  </si>
  <si>
    <t>min.</t>
  </si>
  <si>
    <t>All</t>
  </si>
  <si>
    <t>Polish</t>
  </si>
  <si>
    <t>GM</t>
  </si>
  <si>
    <t>Piotr Murdzia</t>
  </si>
  <si>
    <t>POL</t>
  </si>
  <si>
    <t>Aleksandr Bulavka</t>
  </si>
  <si>
    <t>BLR</t>
  </si>
  <si>
    <t>IM</t>
  </si>
  <si>
    <t>Bogusz Piliczewski</t>
  </si>
  <si>
    <t>FM</t>
  </si>
  <si>
    <t>Zbigniew Szczep</t>
  </si>
  <si>
    <t>Valerij Kopyl</t>
  </si>
  <si>
    <t>UKR</t>
  </si>
  <si>
    <t>Mikalai Sihnevich</t>
  </si>
  <si>
    <t>Jacek Stopa</t>
  </si>
  <si>
    <t>Ryszard Królikowski</t>
  </si>
  <si>
    <t>Piotr Górski</t>
  </si>
  <si>
    <t>Victor Volchek</t>
  </si>
  <si>
    <t>Tadeusz Lehmann</t>
  </si>
  <si>
    <t>Name</t>
  </si>
  <si>
    <t>Halfrating</t>
  </si>
  <si>
    <t>Performance rating</t>
  </si>
  <si>
    <t>Change</t>
  </si>
  <si>
    <t>Result</t>
  </si>
  <si>
    <t>ExpRes</t>
  </si>
  <si>
    <t>CorrExpRes</t>
  </si>
  <si>
    <t>PerRat</t>
  </si>
  <si>
    <t>CorrPerRat</t>
  </si>
  <si>
    <t>NewRat</t>
  </si>
  <si>
    <t>Result (no rating)</t>
  </si>
  <si>
    <t>NewRating</t>
  </si>
  <si>
    <t>pkt.</t>
  </si>
  <si>
    <t>1 dzień</t>
  </si>
  <si>
    <t>2 dzień</t>
  </si>
  <si>
    <t>Ogółem</t>
  </si>
  <si>
    <t>Polacy</t>
  </si>
  <si>
    <t>Miejsce</t>
  </si>
  <si>
    <t>Razem</t>
  </si>
  <si>
    <t>#2</t>
  </si>
  <si>
    <t>#3</t>
  </si>
  <si>
    <t>+/=</t>
  </si>
  <si>
    <t>h#</t>
  </si>
  <si>
    <t>#n</t>
  </si>
  <si>
    <t>s#</t>
  </si>
  <si>
    <t>Zmiana rankingu</t>
  </si>
  <si>
    <t>Ranking uzyskany</t>
  </si>
  <si>
    <t>Name &amp; surname</t>
  </si>
  <si>
    <t>Place</t>
  </si>
  <si>
    <t>Change of rating</t>
  </si>
  <si>
    <t>2nd day</t>
  </si>
  <si>
    <t>Base</t>
  </si>
  <si>
    <t>Performance</t>
  </si>
  <si>
    <t>WCSC</t>
  </si>
  <si>
    <t>system</t>
  </si>
  <si>
    <t>maksimum</t>
  </si>
  <si>
    <t>liczba zadań</t>
  </si>
  <si>
    <t>Miejscowość</t>
  </si>
  <si>
    <t>Residence</t>
  </si>
  <si>
    <t>asystent</t>
  </si>
  <si>
    <t>wsp. K</t>
  </si>
  <si>
    <t>sędzia główny</t>
  </si>
  <si>
    <t>solvers with rating</t>
  </si>
  <si>
    <t>countries</t>
  </si>
  <si>
    <t>Code</t>
  </si>
  <si>
    <t>Participated</t>
  </si>
  <si>
    <t>AFG</t>
  </si>
  <si>
    <t>Afghanistan</t>
  </si>
  <si>
    <t>AHO</t>
  </si>
  <si>
    <t>Netherlands Antilles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</si>
  <si>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</si>
  <si>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</si>
  <si>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</si>
  <si>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</si>
  <si>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</si>
  <si>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</si>
  <si>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</si>
  <si>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</si>
  <si>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</si>
  <si>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Antigua</t>
  </si>
  <si>
    <t>ARG</t>
  </si>
  <si>
    <t>Argentina</t>
  </si>
  <si>
    <t>ARM</t>
  </si>
  <si>
    <t>Armenia</t>
  </si>
  <si>
    <t>AUS</t>
  </si>
  <si>
    <t>Australia</t>
  </si>
  <si>
    <t>AUT</t>
  </si>
  <si>
    <t>Austria</t>
  </si>
  <si>
    <t>AZE</t>
  </si>
  <si>
    <t>Azerbaijan</t>
  </si>
  <si>
    <t>BAH</t>
  </si>
  <si>
    <t>Bahamas</t>
  </si>
  <si>
    <t>BAN</t>
  </si>
  <si>
    <t>Bangladesh</t>
  </si>
  <si>
    <t>BAR</t>
  </si>
  <si>
    <t>Barbados</t>
  </si>
  <si>
    <t>BEL</t>
  </si>
  <si>
    <t>Belgium</t>
  </si>
  <si>
    <t>BER</t>
  </si>
  <si>
    <t>Bermuda</t>
  </si>
  <si>
    <t>BIH</t>
  </si>
  <si>
    <t>Bosnia &amp; Herzegovina</t>
  </si>
  <si>
    <t>Belarus</t>
  </si>
  <si>
    <t>BLZ</t>
  </si>
  <si>
    <t>Belize</t>
  </si>
  <si>
    <t>BOL</t>
  </si>
  <si>
    <t>Bolivia</t>
  </si>
  <si>
    <t>BOT</t>
  </si>
  <si>
    <t>Botswana</t>
  </si>
  <si>
    <t>BRA</t>
  </si>
  <si>
    <t>Brazil</t>
  </si>
  <si>
    <t>BRN</t>
  </si>
  <si>
    <t>Bahrain</t>
  </si>
  <si>
    <t>BRU</t>
  </si>
  <si>
    <t>Brunei</t>
  </si>
  <si>
    <t>BUL</t>
  </si>
  <si>
    <t>Bulgaria</t>
  </si>
  <si>
    <t>BUR</t>
  </si>
  <si>
    <t>Burkina Faso</t>
  </si>
  <si>
    <t>CAN</t>
  </si>
  <si>
    <t>Canada</t>
  </si>
  <si>
    <t>CHI</t>
  </si>
  <si>
    <t>Chile</t>
  </si>
  <si>
    <t>CHN</t>
  </si>
  <si>
    <t>China</t>
  </si>
  <si>
    <t>COL</t>
  </si>
  <si>
    <t>Colombia</t>
  </si>
  <si>
    <t>CRC</t>
  </si>
  <si>
    <t>Costa Rica</t>
  </si>
  <si>
    <t>CRO</t>
  </si>
  <si>
    <t>Croatia</t>
  </si>
  <si>
    <t>CUB</t>
  </si>
  <si>
    <t>Cuba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</si>
  <si>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</si>
  <si>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</si>
  <si>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</si>
  <si>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</si>
  <si>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</si>
  <si>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</si>
  <si>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</si>
  <si>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</si>
  <si>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DOM</t>
  </si>
  <si>
    <t>Dominican Republic</t>
  </si>
  <si>
    <t>ECU</t>
  </si>
  <si>
    <t>Ecuador</t>
  </si>
  <si>
    <t>EGY</t>
  </si>
  <si>
    <t>Egypt</t>
  </si>
  <si>
    <t>ENG</t>
  </si>
  <si>
    <t>England</t>
  </si>
  <si>
    <t>ESA</t>
  </si>
  <si>
    <t>El Salvador</t>
  </si>
  <si>
    <t>ESP</t>
  </si>
  <si>
    <t>Spain</t>
  </si>
  <si>
    <t>EST</t>
  </si>
  <si>
    <t>Estonia</t>
  </si>
  <si>
    <t>ETH</t>
  </si>
  <si>
    <t>Ethiopia</t>
  </si>
  <si>
    <t>FAI</t>
  </si>
  <si>
    <t>Faroe Islands</t>
  </si>
  <si>
    <t>FIJ</t>
  </si>
  <si>
    <t>Fiji</t>
  </si>
  <si>
    <t>FIN</t>
  </si>
  <si>
    <t>Finland</t>
  </si>
  <si>
    <t>FRA</t>
  </si>
  <si>
    <t>France</t>
  </si>
  <si>
    <t>GCI</t>
  </si>
  <si>
    <t>Guernsey</t>
  </si>
  <si>
    <t>GEO</t>
  </si>
  <si>
    <t>Georgia</t>
  </si>
  <si>
    <t>GER</t>
  </si>
  <si>
    <t>Germany</t>
  </si>
  <si>
    <t>GHA</t>
  </si>
  <si>
    <t>Ghana</t>
  </si>
  <si>
    <t>GRE</t>
  </si>
  <si>
    <t>Greece</t>
  </si>
  <si>
    <t>GUA</t>
  </si>
  <si>
    <t>Guatemala</t>
  </si>
  <si>
    <t>GUY</t>
  </si>
  <si>
    <t>Guyana</t>
  </si>
  <si>
    <t>HAI</t>
  </si>
  <si>
    <t>Haiti</t>
  </si>
  <si>
    <t>HKG</t>
  </si>
  <si>
    <t>Hong Kong</t>
  </si>
  <si>
    <t>HON</t>
  </si>
  <si>
    <t>Honduras</t>
  </si>
  <si>
    <t>HUN</t>
  </si>
  <si>
    <t>Hungary</t>
  </si>
  <si>
    <t>INA</t>
  </si>
  <si>
    <t>Indonesia</t>
  </si>
  <si>
    <t>IND</t>
  </si>
  <si>
    <t>India</t>
  </si>
  <si>
    <t>IRI</t>
  </si>
  <si>
    <t>Iran</t>
  </si>
  <si>
    <t>IRL</t>
  </si>
  <si>
    <t>Ireland</t>
  </si>
  <si>
    <t>IRQ</t>
  </si>
  <si>
    <t>Iraq</t>
  </si>
  <si>
    <t>ISL</t>
  </si>
  <si>
    <t>Iceland</t>
  </si>
  <si>
    <t>ISR</t>
  </si>
  <si>
    <t>Israel</t>
  </si>
  <si>
    <t>ISV</t>
  </si>
  <si>
    <t>U.S. Virgin Islands</t>
  </si>
  <si>
    <t>ITA</t>
  </si>
  <si>
    <t>Italy</t>
  </si>
  <si>
    <t>IVB</t>
  </si>
  <si>
    <t>British Virgin Islands</t>
  </si>
  <si>
    <t>JAM</t>
  </si>
  <si>
    <t>Jamaica</t>
  </si>
  <si>
    <t>JCI</t>
  </si>
  <si>
    <t>Jersey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</si>
  <si>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</si>
  <si>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</si>
  <si>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</si>
  <si>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</si>
  <si>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</si>
  <si>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</si>
  <si>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</si>
  <si>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</si>
  <si>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</si>
  <si>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</si>
  <si>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KOR</t>
  </si>
  <si>
    <t>South Korea</t>
  </si>
  <si>
    <t>KUW</t>
  </si>
  <si>
    <t>Kuwait</t>
  </si>
  <si>
    <t>LAT</t>
  </si>
  <si>
    <t>Latvia</t>
  </si>
  <si>
    <t>LBA</t>
  </si>
  <si>
    <t>Libya</t>
  </si>
  <si>
    <t>LIB</t>
  </si>
  <si>
    <t>Lebanon</t>
  </si>
  <si>
    <t>LIE</t>
  </si>
  <si>
    <t>Liechtenstein</t>
  </si>
  <si>
    <t>LTU</t>
  </si>
  <si>
    <t>Lithuania</t>
  </si>
  <si>
    <t>LUX</t>
  </si>
  <si>
    <t>Luxembourg</t>
  </si>
  <si>
    <t>MAC</t>
  </si>
  <si>
    <t>Macau</t>
  </si>
  <si>
    <t>MAD</t>
  </si>
  <si>
    <t>Madagascar</t>
  </si>
  <si>
    <t>MAR</t>
  </si>
  <si>
    <t>Morocco</t>
  </si>
  <si>
    <t>MAS</t>
  </si>
  <si>
    <t>Malaysia</t>
  </si>
  <si>
    <t>MDA</t>
  </si>
  <si>
    <t>Moldova</t>
  </si>
  <si>
    <t>MEX</t>
  </si>
  <si>
    <t>Mexico</t>
  </si>
  <si>
    <t>MGL</t>
  </si>
  <si>
    <t>Mongolia</t>
  </si>
  <si>
    <t>MKD</t>
  </si>
  <si>
    <t>Former YUG Rep. of Macedonia</t>
  </si>
  <si>
    <t>MLT</t>
  </si>
  <si>
    <t>Malta</t>
  </si>
  <si>
    <t>MNC</t>
  </si>
  <si>
    <t>Monaco</t>
  </si>
  <si>
    <t>MOZ</t>
  </si>
  <si>
    <t>Mozambique</t>
  </si>
  <si>
    <t>MRI</t>
  </si>
  <si>
    <t>Mauritius</t>
  </si>
  <si>
    <t>MYA</t>
  </si>
  <si>
    <t>Myanmar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</si>
  <si>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</si>
  <si>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</si>
  <si>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</si>
  <si>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</si>
  <si>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</si>
  <si>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</si>
  <si>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</si>
  <si>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</si>
  <si>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NGR</t>
  </si>
  <si>
    <t>Nigeria</t>
  </si>
  <si>
    <t>NOR</t>
  </si>
  <si>
    <t>Norway</t>
  </si>
  <si>
    <t>NZL</t>
  </si>
  <si>
    <t>New Zealand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</si>
  <si>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</si>
  <si>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</si>
  <si>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</si>
  <si>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</si>
  <si>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</si>
  <si>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</si>
  <si>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</si>
  <si>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</si>
  <si>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</si>
  <si>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</si>
  <si>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</si>
  <si>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</si>
  <si>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Poland</t>
  </si>
  <si>
    <t>POR</t>
  </si>
  <si>
    <t>Portugal</t>
  </si>
  <si>
    <t>PUR</t>
  </si>
  <si>
    <t>Puerto Rico</t>
  </si>
  <si>
    <t>QAT</t>
  </si>
  <si>
    <t>Qatar</t>
  </si>
  <si>
    <t>ROM</t>
  </si>
  <si>
    <t>Romania</t>
  </si>
  <si>
    <t>RSA</t>
  </si>
  <si>
    <t>South Africa</t>
  </si>
  <si>
    <t>RUS</t>
  </si>
  <si>
    <t>Russia</t>
  </si>
  <si>
    <t>SCG</t>
  </si>
  <si>
    <t>Serbia &amp; Monte Negro</t>
  </si>
  <si>
    <t>SCO</t>
  </si>
  <si>
    <t>Scotland</t>
  </si>
  <si>
    <t>SEN</t>
  </si>
  <si>
    <t>Senegal</t>
  </si>
  <si>
    <t>SEY</t>
  </si>
  <si>
    <t>Seychelles</t>
  </si>
  <si>
    <t>SIN</t>
  </si>
  <si>
    <t>Singapore</t>
  </si>
  <si>
    <t>SLO</t>
  </si>
  <si>
    <t>Slovenia</t>
  </si>
  <si>
    <t>SMR</t>
  </si>
  <si>
    <t>San Marino</t>
  </si>
  <si>
    <t>SRI</t>
  </si>
  <si>
    <t>Sri Lanka</t>
  </si>
  <si>
    <t>SUD</t>
  </si>
  <si>
    <t>Sudan</t>
  </si>
  <si>
    <t>SUI</t>
  </si>
  <si>
    <t>Switzerland</t>
  </si>
  <si>
    <t>SUR</t>
  </si>
  <si>
    <t>Surinam</t>
  </si>
  <si>
    <t>SVK</t>
  </si>
  <si>
    <t>Slovakia</t>
  </si>
  <si>
    <t>SWE</t>
  </si>
  <si>
    <t>Sweden</t>
  </si>
  <si>
    <t>SYR</t>
  </si>
  <si>
    <t>Syria</t>
  </si>
  <si>
    <t>TAN</t>
  </si>
  <si>
    <t>Tanzania</t>
  </si>
  <si>
    <t>THA</t>
  </si>
  <si>
    <t>Thailand</t>
  </si>
  <si>
    <t>TJK</t>
  </si>
  <si>
    <t>Tajikistan</t>
  </si>
  <si>
    <t>TKM</t>
  </si>
  <si>
    <t>Turkmenistan</t>
  </si>
  <si>
    <t>TRI</t>
  </si>
  <si>
    <t>Trinidad &amp; Tobago</t>
  </si>
  <si>
    <t>TUN</t>
  </si>
  <si>
    <t>Tunisia</t>
  </si>
  <si>
    <t>TUR</t>
  </si>
  <si>
    <t>Turkey</t>
  </si>
  <si>
    <t>UAE</t>
  </si>
  <si>
    <t>United Arab Emirates</t>
  </si>
  <si>
    <t>UGA</t>
  </si>
  <si>
    <t>Uganda</t>
  </si>
  <si>
    <t>Ukraine</t>
  </si>
  <si>
    <t>URU</t>
  </si>
  <si>
    <t>Uruguay</t>
  </si>
  <si>
    <t>USA</t>
  </si>
  <si>
    <t>United States of America</t>
  </si>
  <si>
    <t>UZB</t>
  </si>
  <si>
    <t>Uzbekistan</t>
  </si>
  <si>
    <t>VEN</t>
  </si>
  <si>
    <t>Venezuela</t>
  </si>
  <si>
    <t>VIE</t>
  </si>
  <si>
    <t>Vietnam</t>
  </si>
  <si>
    <t>WLS</t>
  </si>
  <si>
    <t>Wales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</si>
  <si>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</si>
  <si>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</si>
  <si>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</si>
  <si>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</si>
  <si>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</si>
  <si>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</si>
  <si>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</si>
  <si>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</si>
  <si>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>Average rating</t>
  </si>
  <si>
    <t>coefficient K:</t>
  </si>
  <si>
    <t>średni</t>
  </si>
  <si>
    <t>average</t>
  </si>
  <si>
    <t>&gt;2600</t>
  </si>
  <si>
    <t>&gt;2500</t>
  </si>
  <si>
    <t>&gt;2400</t>
  </si>
  <si>
    <t>&gt;2300</t>
  </si>
  <si>
    <t>&gt;2200</t>
  </si>
  <si>
    <t>&gt;2100</t>
  </si>
  <si>
    <t>difficulty of problems:</t>
  </si>
  <si>
    <t>Gdańsk</t>
  </si>
  <si>
    <t>Poltava</t>
  </si>
  <si>
    <t>Minsk</t>
  </si>
  <si>
    <t>Wrocław</t>
  </si>
  <si>
    <t>Warszawa</t>
  </si>
  <si>
    <t>Serock</t>
  </si>
  <si>
    <t>12-14.05.2006</t>
  </si>
  <si>
    <t>Waldemar Tura</t>
  </si>
  <si>
    <t>Andrey Selivanov</t>
  </si>
  <si>
    <t>Moskwa</t>
  </si>
  <si>
    <t>Stefan Parzuch</t>
  </si>
  <si>
    <t>Legionowo</t>
  </si>
  <si>
    <t>Satkus Vidmantas</t>
  </si>
  <si>
    <t>LIT</t>
  </si>
  <si>
    <t>Siran Lubomir</t>
  </si>
  <si>
    <t>Bratislava</t>
  </si>
  <si>
    <t>Marek Kolčák</t>
  </si>
  <si>
    <t>Mecislovas Rimkus</t>
  </si>
  <si>
    <t>Krzysztof Guca</t>
  </si>
  <si>
    <t>Toruń</t>
  </si>
  <si>
    <t>Andrzej Jasik</t>
  </si>
  <si>
    <t>Ostrołęka</t>
  </si>
  <si>
    <t>Anna Worakomska</t>
  </si>
  <si>
    <t>Suwałki</t>
  </si>
  <si>
    <t>Skrzek Janusz</t>
  </si>
  <si>
    <t>Lipsko</t>
  </si>
  <si>
    <t>Maciej Marszałek</t>
  </si>
  <si>
    <t>Andrej Kalinin</t>
  </si>
  <si>
    <t>Agnieszka Rybak-Murdzia</t>
  </si>
  <si>
    <t>Łukasz Miętek</t>
  </si>
  <si>
    <t>Kamil Sadkowski</t>
  </si>
  <si>
    <t>Ilona Szymańska</t>
  </si>
  <si>
    <t>Łukasz Kruziński</t>
  </si>
  <si>
    <t>Artur Kosior</t>
  </si>
  <si>
    <t>Daniel Zalewski</t>
  </si>
  <si>
    <t>Elżbieta Kosior</t>
  </si>
  <si>
    <t>Satkus Vilimantas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</si>
</sst>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;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0"/>
    <numFmt numFmtId="178" formatCode="0.000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D5">
      <selection activeCell="G44" sqref="G44"/>
    </sheetView>
  </sheetViews>
  <sheetFormatPr defaultColWidth="9.00390625" defaultRowHeight="12.75"/>
  <cols>
    <col min="1" max="2" width="3.75390625" style="13" customWidth="1"/>
    <col min="3" max="3" width="14.75390625" style="13" customWidth="1"/>
    <col min="4" max="4" width="10.625" style="13" customWidth="1"/>
    <col min="5" max="6" width="6.75390625" style="13" customWidth="1"/>
    <col min="7" max="7" width="4.25390625" style="13" customWidth="1"/>
    <col min="8" max="8" width="3.75390625" style="13" customWidth="1"/>
    <col min="9" max="9" width="6.125" style="13" customWidth="1"/>
    <col min="10" max="10" width="3.75390625" style="13" customWidth="1"/>
    <col min="11" max="11" width="4.875" style="13" customWidth="1"/>
    <col min="12" max="12" width="3.75390625" style="13" customWidth="1"/>
    <col min="13" max="13" width="5.875" style="13" customWidth="1"/>
    <col min="14" max="14" width="3.75390625" style="13" customWidth="1"/>
    <col min="15" max="15" width="5.375" style="13" customWidth="1"/>
    <col min="16" max="16" width="3.75390625" style="13" customWidth="1"/>
    <col min="17" max="17" width="5.25390625" style="13" customWidth="1"/>
    <col min="18" max="18" width="3.75390625" style="13" customWidth="1"/>
    <col min="19" max="19" width="5.625" style="13" customWidth="1"/>
    <col min="20" max="20" width="3.75390625" style="13" customWidth="1"/>
    <col min="21" max="21" width="5.375" style="13" customWidth="1"/>
    <col min="22" max="22" width="3.75390625" style="13" customWidth="1"/>
    <col min="23" max="23" width="5.375" style="13" customWidth="1"/>
    <col min="24" max="24" width="3.75390625" style="13" customWidth="1"/>
    <col min="25" max="26" width="5.75390625" style="13" customWidth="1"/>
    <col min="27" max="27" width="7.75390625" style="13" customWidth="1"/>
    <col min="28" max="28" width="6.75390625" style="13" customWidth="1"/>
    <col min="29" max="16384" width="8.875" style="13" customWidth="1"/>
  </cols>
  <sheetData>
    <row r="1" spans="3:4" ht="12">
      <c r="C1" s="17" t="s">
        <v>396</v>
      </c>
      <c r="D1" s="17" t="s">
        <v>397</v>
      </c>
    </row>
    <row r="2" spans="3:4" ht="11.25">
      <c r="C2" s="13" t="s">
        <v>65</v>
      </c>
      <c r="D2" s="13" t="s">
        <v>64</v>
      </c>
    </row>
    <row r="3" spans="3:6" ht="11.25">
      <c r="C3" s="13" t="s">
        <v>66</v>
      </c>
      <c r="D3" s="13">
        <v>90</v>
      </c>
      <c r="E3" s="13" t="s">
        <v>71</v>
      </c>
      <c r="F3" s="15">
        <f>IF(ISBLANK(ranking!D4),"",ranking!D4)</f>
        <v>3</v>
      </c>
    </row>
    <row r="4" spans="3:6" ht="11.25">
      <c r="C4" s="13" t="s">
        <v>67</v>
      </c>
      <c r="D4" s="13">
        <v>18</v>
      </c>
      <c r="E4" s="13" t="s">
        <v>382</v>
      </c>
      <c r="F4" s="16">
        <f>IF(ISBLANK(ranking!E7),"",ranking!E7)</f>
        <v>2212.4</v>
      </c>
    </row>
    <row r="5" spans="3:4" ht="11.25">
      <c r="C5" s="13" t="s">
        <v>72</v>
      </c>
      <c r="D5" s="13" t="s">
        <v>398</v>
      </c>
    </row>
    <row r="6" spans="3:4" ht="11.25">
      <c r="C6" s="13" t="s">
        <v>70</v>
      </c>
      <c r="D6" s="13" t="s">
        <v>30</v>
      </c>
    </row>
    <row r="7" spans="1:28" s="6" customFormat="1" ht="11.25">
      <c r="A7" s="26" t="s">
        <v>0</v>
      </c>
      <c r="B7" s="26" t="s">
        <v>1</v>
      </c>
      <c r="C7" s="26" t="s">
        <v>2</v>
      </c>
      <c r="D7" s="27" t="s">
        <v>68</v>
      </c>
      <c r="E7" s="26" t="s">
        <v>3</v>
      </c>
      <c r="F7" s="26" t="s">
        <v>4</v>
      </c>
      <c r="G7" s="25" t="s">
        <v>50</v>
      </c>
      <c r="H7" s="25"/>
      <c r="I7" s="25" t="s">
        <v>51</v>
      </c>
      <c r="J7" s="25"/>
      <c r="K7" s="28" t="s">
        <v>52</v>
      </c>
      <c r="L7" s="25"/>
      <c r="M7" s="25" t="s">
        <v>44</v>
      </c>
      <c r="N7" s="25"/>
      <c r="O7" s="25" t="s">
        <v>53</v>
      </c>
      <c r="P7" s="25"/>
      <c r="Q7" s="25" t="s">
        <v>54</v>
      </c>
      <c r="R7" s="25"/>
      <c r="S7" s="25" t="s">
        <v>55</v>
      </c>
      <c r="T7" s="25"/>
      <c r="U7" s="25" t="s">
        <v>45</v>
      </c>
      <c r="V7" s="25"/>
      <c r="W7" s="25" t="s">
        <v>49</v>
      </c>
      <c r="X7" s="25"/>
      <c r="Y7" s="25" t="s">
        <v>48</v>
      </c>
      <c r="Z7" s="25"/>
      <c r="AA7" s="24" t="s">
        <v>57</v>
      </c>
      <c r="AB7" s="24" t="s">
        <v>56</v>
      </c>
    </row>
    <row r="8" spans="1:28" s="6" customFormat="1" ht="11.25">
      <c r="A8" s="26"/>
      <c r="B8" s="26"/>
      <c r="C8" s="26"/>
      <c r="D8" s="27"/>
      <c r="E8" s="26"/>
      <c r="F8" s="26"/>
      <c r="G8" s="7" t="s">
        <v>43</v>
      </c>
      <c r="H8" s="7" t="s">
        <v>11</v>
      </c>
      <c r="I8" s="7" t="s">
        <v>43</v>
      </c>
      <c r="J8" s="7" t="s">
        <v>11</v>
      </c>
      <c r="K8" s="7" t="s">
        <v>43</v>
      </c>
      <c r="L8" s="7" t="s">
        <v>11</v>
      </c>
      <c r="M8" s="7" t="s">
        <v>43</v>
      </c>
      <c r="N8" s="7" t="s">
        <v>11</v>
      </c>
      <c r="O8" s="7" t="s">
        <v>43</v>
      </c>
      <c r="P8" s="7" t="s">
        <v>11</v>
      </c>
      <c r="Q8" s="7" t="s">
        <v>43</v>
      </c>
      <c r="R8" s="7" t="s">
        <v>11</v>
      </c>
      <c r="S8" s="7" t="s">
        <v>43</v>
      </c>
      <c r="T8" s="7" t="s">
        <v>11</v>
      </c>
      <c r="U8" s="7" t="s">
        <v>43</v>
      </c>
      <c r="V8" s="7" t="s">
        <v>11</v>
      </c>
      <c r="W8" s="7" t="s">
        <v>43</v>
      </c>
      <c r="X8" s="7" t="s">
        <v>11</v>
      </c>
      <c r="Y8" s="7" t="s">
        <v>46</v>
      </c>
      <c r="Z8" s="7" t="s">
        <v>47</v>
      </c>
      <c r="AA8" s="24"/>
      <c r="AB8" s="24"/>
    </row>
    <row r="9" spans="1:28" s="6" customFormat="1" ht="12" customHeight="1">
      <c r="A9" s="6">
        <v>1</v>
      </c>
      <c r="B9" s="6" t="s">
        <v>14</v>
      </c>
      <c r="C9" s="6" t="s">
        <v>15</v>
      </c>
      <c r="D9" s="6" t="s">
        <v>391</v>
      </c>
      <c r="E9" s="6" t="s">
        <v>16</v>
      </c>
      <c r="F9" s="6">
        <v>2798</v>
      </c>
      <c r="G9" s="6">
        <v>15</v>
      </c>
      <c r="H9" s="6">
        <v>20</v>
      </c>
      <c r="I9" s="6">
        <v>15</v>
      </c>
      <c r="J9" s="6">
        <v>40</v>
      </c>
      <c r="K9" s="6">
        <v>15</v>
      </c>
      <c r="L9" s="6">
        <v>61</v>
      </c>
      <c r="M9" s="8">
        <f aca="true" t="shared" si="0" ref="M9:N24">G9+I9+K9</f>
        <v>45</v>
      </c>
      <c r="N9" s="6">
        <f t="shared" si="0"/>
        <v>121</v>
      </c>
      <c r="O9" s="6">
        <v>15</v>
      </c>
      <c r="P9" s="6">
        <v>16</v>
      </c>
      <c r="Q9" s="6">
        <v>15</v>
      </c>
      <c r="R9" s="6">
        <v>28</v>
      </c>
      <c r="S9" s="6">
        <v>15</v>
      </c>
      <c r="T9" s="6">
        <v>42</v>
      </c>
      <c r="U9" s="6">
        <f aca="true" t="shared" si="1" ref="U9:V13">O9+Q9+S9</f>
        <v>45</v>
      </c>
      <c r="V9" s="6">
        <f t="shared" si="1"/>
        <v>86</v>
      </c>
      <c r="W9" s="8">
        <f>M9+O9+Q9+S9</f>
        <v>90</v>
      </c>
      <c r="X9" s="6">
        <f>N9+P9+R9+T9</f>
        <v>207</v>
      </c>
      <c r="Y9" s="9">
        <f>IF(OR(W9&lt;W8,AND(W9=W8,X9&gt;X8)),ROW(Y9)-ROW(Y$8),Y8)</f>
        <v>1</v>
      </c>
      <c r="Z9" s="7">
        <f ca="1">IF(E9="POL",IF(ISNUMBER(OFFSET(Y$7,MATCH(MAX(Z$8:Z8),Z$8:Z8,1),0,1,1)),IF(Y9&gt;OFFSET(Y$7,MATCH(MAX(Z$8:Z8),Z$8:Z8,1),0,1,1),COUNTIF(Z$8:Z8,"&gt;0")+1,COUNTIF(Z$8:Z8,"&gt;0")),1),"")</f>
        <v>1</v>
      </c>
      <c r="AA9" s="10">
        <f>IF(ISNUMBER(ranking!G9),ranking!G9,"")</f>
        <v>2798</v>
      </c>
      <c r="AB9" s="11">
        <f>ranking!H9</f>
        <v>0</v>
      </c>
    </row>
    <row r="10" spans="1:28" s="6" customFormat="1" ht="12" customHeight="1">
      <c r="A10" s="6">
        <v>2</v>
      </c>
      <c r="B10" s="6" t="s">
        <v>19</v>
      </c>
      <c r="C10" s="6" t="s">
        <v>20</v>
      </c>
      <c r="D10" s="6" t="s">
        <v>391</v>
      </c>
      <c r="E10" s="6" t="s">
        <v>16</v>
      </c>
      <c r="F10" s="6">
        <v>2454</v>
      </c>
      <c r="G10" s="6">
        <v>15</v>
      </c>
      <c r="H10" s="6">
        <v>20</v>
      </c>
      <c r="I10" s="6">
        <v>15</v>
      </c>
      <c r="J10" s="6">
        <v>60</v>
      </c>
      <c r="K10" s="6">
        <v>15</v>
      </c>
      <c r="L10" s="6">
        <v>100</v>
      </c>
      <c r="M10" s="8">
        <f t="shared" si="0"/>
        <v>45</v>
      </c>
      <c r="N10" s="6">
        <f t="shared" si="0"/>
        <v>180</v>
      </c>
      <c r="O10" s="6">
        <v>5</v>
      </c>
      <c r="P10" s="6">
        <v>50</v>
      </c>
      <c r="Q10" s="6">
        <v>15</v>
      </c>
      <c r="R10" s="6">
        <v>40</v>
      </c>
      <c r="S10" s="6">
        <v>10</v>
      </c>
      <c r="T10" s="6">
        <v>50</v>
      </c>
      <c r="U10" s="6">
        <f t="shared" si="1"/>
        <v>30</v>
      </c>
      <c r="V10" s="6">
        <f t="shared" si="1"/>
        <v>140</v>
      </c>
      <c r="W10" s="8">
        <f aca="true" t="shared" si="2" ref="W10:X24">M10+O10+Q10+S10</f>
        <v>75</v>
      </c>
      <c r="X10" s="22">
        <f t="shared" si="2"/>
        <v>320</v>
      </c>
      <c r="Y10" s="9">
        <f>IF(OR(W10&lt;W9,AND(W10=W9,X10&gt;X9)),ROW(Y10)-ROW(Y$8),Y9)</f>
        <v>2</v>
      </c>
      <c r="Z10" s="7">
        <f ca="1">IF(E10="POL",IF(ISNUMBER(OFFSET(Y$7,MATCH(MAX(Z$8:Z9),Z$8:Z9,1),0,1,1)),IF(Y10&gt;OFFSET(Y$7,MATCH(MAX(Z$8:Z9),Z$8:Z9,1),0,1,1),COUNTIF(Z$8:Z9,"&gt;0")+1,COUNTIF(Z$8:Z9,"&gt;0")),1),"")</f>
        <v>2</v>
      </c>
      <c r="AA10" s="10">
        <f>IF(ISNUMBER(ranking!G10),ranking!G10,"")</f>
        <v>2538.66</v>
      </c>
      <c r="AB10" s="11">
        <f>ranking!H10</f>
        <v>14.700000000000017</v>
      </c>
    </row>
    <row r="11" spans="1:28" s="6" customFormat="1" ht="12" customHeight="1">
      <c r="A11" s="6">
        <v>3</v>
      </c>
      <c r="B11" s="6" t="s">
        <v>21</v>
      </c>
      <c r="C11" s="6" t="s">
        <v>22</v>
      </c>
      <c r="D11" s="6" t="s">
        <v>391</v>
      </c>
      <c r="E11" s="6" t="s">
        <v>16</v>
      </c>
      <c r="F11" s="6">
        <v>2399</v>
      </c>
      <c r="G11" s="13">
        <v>15</v>
      </c>
      <c r="H11" s="13">
        <v>20</v>
      </c>
      <c r="I11" s="13">
        <v>15</v>
      </c>
      <c r="J11" s="13">
        <v>55</v>
      </c>
      <c r="K11" s="13">
        <v>6</v>
      </c>
      <c r="L11" s="13">
        <v>100</v>
      </c>
      <c r="M11" s="8">
        <f t="shared" si="0"/>
        <v>36</v>
      </c>
      <c r="N11" s="6">
        <f t="shared" si="0"/>
        <v>175</v>
      </c>
      <c r="O11" s="13">
        <v>10</v>
      </c>
      <c r="P11" s="13">
        <v>50</v>
      </c>
      <c r="Q11" s="13">
        <v>15</v>
      </c>
      <c r="R11" s="13">
        <v>38</v>
      </c>
      <c r="S11" s="13">
        <v>13.5</v>
      </c>
      <c r="T11" s="13">
        <v>50</v>
      </c>
      <c r="U11" s="6">
        <f t="shared" si="1"/>
        <v>38.5</v>
      </c>
      <c r="V11" s="6">
        <f t="shared" si="1"/>
        <v>138</v>
      </c>
      <c r="W11" s="8">
        <f t="shared" si="2"/>
        <v>74.5</v>
      </c>
      <c r="X11" s="6">
        <f t="shared" si="2"/>
        <v>313</v>
      </c>
      <c r="Y11" s="23">
        <f aca="true" t="shared" si="3" ref="Y11:Y24">IF(OR(W11&lt;W10,AND(W11=W10,X11&gt;X10)),ROW(Y11)-ROW(Y$8),Y10)</f>
        <v>3</v>
      </c>
      <c r="Z11" s="7">
        <f ca="1">IF(E11="POL",IF(ISNUMBER(OFFSET(Y$7,MATCH(MAX(Z$8:Z10),Z$8:Z10,1),0,1,1)),IF(Y11&gt;OFFSET(Y$7,MATCH(MAX(Z$8:Z10),Z$8:Z10,1),0,1,1),COUNTIF(Z$8:Z10,"&gt;0")+1,COUNTIF(Z$8:Z10,"&gt;0")),1),"")</f>
        <v>3</v>
      </c>
      <c r="AA11" s="10">
        <f>IF(ISNUMBER(ranking!G11),ranking!G11,"")</f>
        <v>2530.01</v>
      </c>
      <c r="AB11" s="11">
        <f>ranking!H11</f>
        <v>22.739999999999995</v>
      </c>
    </row>
    <row r="12" spans="1:28" s="6" customFormat="1" ht="12" customHeight="1">
      <c r="A12" s="6">
        <v>4</v>
      </c>
      <c r="B12" s="6" t="s">
        <v>19</v>
      </c>
      <c r="C12" s="6" t="s">
        <v>399</v>
      </c>
      <c r="D12" s="6" t="s">
        <v>400</v>
      </c>
      <c r="E12" s="6" t="s">
        <v>311</v>
      </c>
      <c r="F12" s="6">
        <v>2524</v>
      </c>
      <c r="G12" s="13">
        <v>15</v>
      </c>
      <c r="H12" s="13">
        <v>19</v>
      </c>
      <c r="I12" s="13">
        <v>15</v>
      </c>
      <c r="J12" s="13">
        <v>51</v>
      </c>
      <c r="K12" s="13">
        <v>6</v>
      </c>
      <c r="L12" s="13">
        <v>100</v>
      </c>
      <c r="M12" s="8">
        <f t="shared" si="0"/>
        <v>36</v>
      </c>
      <c r="N12" s="6">
        <f t="shared" si="0"/>
        <v>170</v>
      </c>
      <c r="O12" s="13">
        <v>7.5</v>
      </c>
      <c r="P12" s="13">
        <v>50</v>
      </c>
      <c r="Q12" s="13">
        <v>15</v>
      </c>
      <c r="R12" s="13">
        <v>35</v>
      </c>
      <c r="S12" s="13">
        <v>15</v>
      </c>
      <c r="T12" s="13">
        <v>47</v>
      </c>
      <c r="U12" s="6">
        <f t="shared" si="1"/>
        <v>37.5</v>
      </c>
      <c r="V12" s="6">
        <f t="shared" si="1"/>
        <v>132</v>
      </c>
      <c r="W12" s="21">
        <f t="shared" si="2"/>
        <v>73.5</v>
      </c>
      <c r="X12" s="6">
        <f t="shared" si="2"/>
        <v>302</v>
      </c>
      <c r="Y12" s="23">
        <f t="shared" si="3"/>
        <v>4</v>
      </c>
      <c r="Z12" s="7">
        <f ca="1">IF(E12="POL",IF(ISNUMBER(OFFSET(Y$7,MATCH(MAX(Z$8:Z11),Z$8:Z11,1),0,1,1)),IF(Y12&gt;OFFSET(Y$7,MATCH(MAX(Z$8:Z11),Z$8:Z11,1),0,1,1),COUNTIF(Z$8:Z11,"&gt;0")+1,COUNTIF(Z$8:Z11,"&gt;0")),1),"")</f>
      </c>
      <c r="AA12" s="10">
        <f>IF(ISNUMBER(ranking!G12),ranking!G12,"")</f>
        <v>2512.7200000000003</v>
      </c>
      <c r="AB12" s="11">
        <f>ranking!H12</f>
        <v>-1.950000000000017</v>
      </c>
    </row>
    <row r="13" spans="1:28" s="6" customFormat="1" ht="12" customHeight="1">
      <c r="A13" s="6">
        <v>5</v>
      </c>
      <c r="C13" s="6" t="s">
        <v>401</v>
      </c>
      <c r="D13" s="6" t="s">
        <v>402</v>
      </c>
      <c r="E13" s="6" t="s">
        <v>16</v>
      </c>
      <c r="F13" s="6">
        <v>2003</v>
      </c>
      <c r="G13" s="6">
        <v>15</v>
      </c>
      <c r="H13" s="6">
        <v>20</v>
      </c>
      <c r="I13" s="6">
        <v>13</v>
      </c>
      <c r="J13" s="6">
        <v>51</v>
      </c>
      <c r="K13" s="6">
        <v>11</v>
      </c>
      <c r="L13" s="6">
        <v>84</v>
      </c>
      <c r="M13" s="8">
        <f>G13+I13+K13</f>
        <v>39</v>
      </c>
      <c r="N13" s="6">
        <f>H13+J13+L13</f>
        <v>155</v>
      </c>
      <c r="O13" s="6">
        <v>12.5</v>
      </c>
      <c r="P13" s="6">
        <v>49</v>
      </c>
      <c r="Q13" s="6">
        <v>12.5</v>
      </c>
      <c r="R13" s="6">
        <v>75</v>
      </c>
      <c r="S13" s="6">
        <v>9</v>
      </c>
      <c r="T13" s="6">
        <v>48</v>
      </c>
      <c r="U13" s="6">
        <f t="shared" si="1"/>
        <v>34</v>
      </c>
      <c r="V13" s="6">
        <f t="shared" si="1"/>
        <v>172</v>
      </c>
      <c r="W13" s="8">
        <f t="shared" si="2"/>
        <v>73</v>
      </c>
      <c r="X13" s="6">
        <f t="shared" si="2"/>
        <v>327</v>
      </c>
      <c r="Y13" s="9">
        <f t="shared" si="3"/>
        <v>5</v>
      </c>
      <c r="Z13" s="7">
        <f ca="1">IF(E13="POL",IF(ISNUMBER(OFFSET(Y$7,MATCH(MAX(Z$8:Z12),Z$8:Z12,1),0,1,1)),IF(Y13&gt;OFFSET(Y$7,MATCH(MAX(Z$8:Z12),Z$8:Z12,1),0,1,1),COUNTIF(Z$8:Z12,"&gt;0")+1,COUNTIF(Z$8:Z12,"&gt;0")),1),"")</f>
        <v>4</v>
      </c>
      <c r="AA13" s="10">
        <f>IF(ISNUMBER(ranking!G13),ranking!G13,"")</f>
        <v>2504.08</v>
      </c>
      <c r="AB13" s="11">
        <f>ranking!H13</f>
        <v>86.94</v>
      </c>
    </row>
    <row r="14" spans="1:28" s="6" customFormat="1" ht="12" customHeight="1">
      <c r="A14" s="6">
        <v>6</v>
      </c>
      <c r="C14" s="6" t="s">
        <v>17</v>
      </c>
      <c r="E14" s="6" t="s">
        <v>18</v>
      </c>
      <c r="F14" s="6">
        <v>2388</v>
      </c>
      <c r="G14" s="6">
        <v>10</v>
      </c>
      <c r="H14" s="6">
        <v>20</v>
      </c>
      <c r="I14" s="6">
        <v>13.5</v>
      </c>
      <c r="J14" s="6">
        <v>28</v>
      </c>
      <c r="K14" s="6">
        <v>7</v>
      </c>
      <c r="L14" s="6">
        <v>100</v>
      </c>
      <c r="M14" s="8">
        <f t="shared" si="0"/>
        <v>30.5</v>
      </c>
      <c r="N14" s="6">
        <f t="shared" si="0"/>
        <v>148</v>
      </c>
      <c r="O14" s="6">
        <v>15</v>
      </c>
      <c r="P14" s="6">
        <v>25</v>
      </c>
      <c r="Q14" s="6">
        <v>15</v>
      </c>
      <c r="R14" s="6">
        <v>44</v>
      </c>
      <c r="S14" s="6">
        <v>10</v>
      </c>
      <c r="T14" s="6">
        <v>50</v>
      </c>
      <c r="U14" s="6">
        <f aca="true" t="shared" si="4" ref="U14:U24">O14+Q14+S14</f>
        <v>40</v>
      </c>
      <c r="V14" s="6">
        <f aca="true" t="shared" si="5" ref="V14:V24">P14+R14+T14</f>
        <v>119</v>
      </c>
      <c r="W14" s="8">
        <f t="shared" si="2"/>
        <v>70.5</v>
      </c>
      <c r="X14" s="6">
        <f t="shared" si="2"/>
        <v>267</v>
      </c>
      <c r="Y14" s="9">
        <f t="shared" si="3"/>
        <v>6</v>
      </c>
      <c r="Z14" s="7">
        <f ca="1">IF(E14="POL",IF(ISNUMBER(OFFSET(Y$7,MATCH(MAX(Z$8:Z13),Z$8:Z13,1),0,1,1)),IF(Y14&gt;OFFSET(Y$7,MATCH(MAX(Z$8:Z13),Z$8:Z13,1),0,1,1),COUNTIF(Z$8:Z13,"&gt;0")+1,COUNTIF(Z$8:Z13,"&gt;0")),1),"")</f>
      </c>
      <c r="AA14" s="10">
        <f>IF(ISNUMBER(ranking!G14),ranking!G14,"")</f>
        <v>2460.85</v>
      </c>
      <c r="AB14" s="11">
        <f>ranking!H14</f>
        <v>12.659999999999997</v>
      </c>
    </row>
    <row r="15" spans="1:28" s="6" customFormat="1" ht="12" customHeight="1">
      <c r="A15" s="6">
        <v>7</v>
      </c>
      <c r="B15" s="6" t="s">
        <v>19</v>
      </c>
      <c r="C15" s="6" t="s">
        <v>23</v>
      </c>
      <c r="D15" s="6" t="s">
        <v>392</v>
      </c>
      <c r="E15" s="6" t="s">
        <v>24</v>
      </c>
      <c r="F15" s="6">
        <v>2457</v>
      </c>
      <c r="G15" s="6">
        <v>10</v>
      </c>
      <c r="H15" s="6">
        <v>20</v>
      </c>
      <c r="I15" s="6">
        <v>10</v>
      </c>
      <c r="J15" s="6">
        <v>60</v>
      </c>
      <c r="K15" s="6">
        <v>12</v>
      </c>
      <c r="L15" s="6">
        <v>100</v>
      </c>
      <c r="M15" s="8">
        <f t="shared" si="0"/>
        <v>32</v>
      </c>
      <c r="N15" s="6">
        <f t="shared" si="0"/>
        <v>180</v>
      </c>
      <c r="O15" s="6">
        <v>15</v>
      </c>
      <c r="P15" s="6">
        <v>23</v>
      </c>
      <c r="Q15" s="6">
        <v>15</v>
      </c>
      <c r="R15" s="6">
        <v>39</v>
      </c>
      <c r="S15" s="6">
        <v>8.5</v>
      </c>
      <c r="T15" s="6">
        <v>50</v>
      </c>
      <c r="U15" s="6">
        <f t="shared" si="4"/>
        <v>38.5</v>
      </c>
      <c r="V15" s="6">
        <f t="shared" si="5"/>
        <v>112</v>
      </c>
      <c r="W15" s="8">
        <f t="shared" si="2"/>
        <v>70.5</v>
      </c>
      <c r="X15" s="6">
        <f t="shared" si="2"/>
        <v>292</v>
      </c>
      <c r="Y15" s="9">
        <f t="shared" si="3"/>
        <v>7</v>
      </c>
      <c r="Z15" s="7">
        <f ca="1">IF(E15="POL",IF(ISNUMBER(OFFSET(Y$7,MATCH(MAX(Z$8:Z14),Z$8:Z14,1),0,1,1)),IF(Y15&gt;OFFSET(Y$7,MATCH(MAX(Z$8:Z14),Z$8:Z14,1),0,1,1),COUNTIF(Z$8:Z14,"&gt;0")+1,COUNTIF(Z$8:Z14,"&gt;0")),1),"")</f>
      </c>
      <c r="AA15" s="10">
        <f>IF(ISNUMBER(ranking!G15),ranking!G15,"")</f>
        <v>2460.85</v>
      </c>
      <c r="AB15" s="11">
        <f>ranking!H15</f>
        <v>0.6599999999999966</v>
      </c>
    </row>
    <row r="16" spans="1:28" s="6" customFormat="1" ht="12" customHeight="1">
      <c r="A16" s="6">
        <v>8</v>
      </c>
      <c r="C16" s="20" t="s">
        <v>403</v>
      </c>
      <c r="E16" s="6" t="s">
        <v>404</v>
      </c>
      <c r="F16" s="6">
        <v>2242</v>
      </c>
      <c r="G16" s="6">
        <v>10</v>
      </c>
      <c r="H16" s="6">
        <v>20</v>
      </c>
      <c r="I16" s="6">
        <v>13.5</v>
      </c>
      <c r="J16" s="6">
        <v>52</v>
      </c>
      <c r="K16" s="6">
        <v>6</v>
      </c>
      <c r="L16" s="6">
        <v>93</v>
      </c>
      <c r="M16" s="8">
        <f t="shared" si="0"/>
        <v>29.5</v>
      </c>
      <c r="N16" s="6">
        <f t="shared" si="0"/>
        <v>165</v>
      </c>
      <c r="O16" s="6">
        <v>10</v>
      </c>
      <c r="P16" s="6">
        <v>50</v>
      </c>
      <c r="Q16" s="6">
        <v>15</v>
      </c>
      <c r="R16" s="6">
        <v>57</v>
      </c>
      <c r="S16" s="6">
        <v>10</v>
      </c>
      <c r="T16" s="6">
        <v>50</v>
      </c>
      <c r="U16" s="6">
        <f t="shared" si="4"/>
        <v>35</v>
      </c>
      <c r="V16" s="6">
        <f t="shared" si="5"/>
        <v>157</v>
      </c>
      <c r="W16" s="8">
        <f t="shared" si="2"/>
        <v>64.5</v>
      </c>
      <c r="X16" s="6">
        <f t="shared" si="2"/>
        <v>322</v>
      </c>
      <c r="Y16" s="9">
        <f t="shared" si="3"/>
        <v>8</v>
      </c>
      <c r="Z16" s="7">
        <f ca="1">IF(E16="POL",IF(ISNUMBER(OFFSET(Y$7,MATCH(MAX(Z$8:Z15),Z$8:Z15,1),0,1,1)),IF(Y16&gt;OFFSET(Y$7,MATCH(MAX(Z$8:Z15),Z$8:Z15,1),0,1,1),COUNTIF(Z$8:Z15,"&gt;0")+1,COUNTIF(Z$8:Z15,"&gt;0")),1),"")</f>
      </c>
      <c r="AA16" s="10">
        <f>IF(ISNUMBER(ranking!G16),ranking!G16,"")</f>
        <v>2357.12</v>
      </c>
      <c r="AB16" s="11">
        <f>ranking!H16</f>
        <v>19.97999999999999</v>
      </c>
    </row>
    <row r="17" spans="1:28" s="6" customFormat="1" ht="12" customHeight="1">
      <c r="A17" s="6">
        <v>9</v>
      </c>
      <c r="B17" s="6" t="s">
        <v>21</v>
      </c>
      <c r="C17" s="20" t="s">
        <v>405</v>
      </c>
      <c r="D17" s="6" t="s">
        <v>406</v>
      </c>
      <c r="E17" s="6" t="s">
        <v>335</v>
      </c>
      <c r="F17" s="6">
        <v>2325</v>
      </c>
      <c r="G17" s="6">
        <v>10</v>
      </c>
      <c r="H17" s="6">
        <v>9</v>
      </c>
      <c r="I17" s="6">
        <v>12.5</v>
      </c>
      <c r="J17" s="6">
        <v>60</v>
      </c>
      <c r="K17" s="6">
        <v>6</v>
      </c>
      <c r="L17" s="6">
        <v>79</v>
      </c>
      <c r="M17" s="8">
        <f t="shared" si="0"/>
        <v>28.5</v>
      </c>
      <c r="N17" s="6">
        <f t="shared" si="0"/>
        <v>148</v>
      </c>
      <c r="O17" s="6">
        <v>10</v>
      </c>
      <c r="P17" s="6">
        <v>50</v>
      </c>
      <c r="Q17" s="6">
        <v>10</v>
      </c>
      <c r="R17" s="6">
        <v>80</v>
      </c>
      <c r="S17" s="6">
        <v>13.5</v>
      </c>
      <c r="T17" s="6">
        <v>49</v>
      </c>
      <c r="U17" s="6">
        <f t="shared" si="4"/>
        <v>33.5</v>
      </c>
      <c r="V17" s="6">
        <f t="shared" si="5"/>
        <v>179</v>
      </c>
      <c r="W17" s="8">
        <f t="shared" si="2"/>
        <v>62</v>
      </c>
      <c r="X17" s="6">
        <f t="shared" si="2"/>
        <v>327</v>
      </c>
      <c r="Y17" s="9">
        <f t="shared" si="3"/>
        <v>9</v>
      </c>
      <c r="Z17" s="7">
        <f ca="1">IF(E17="POL",IF(ISNUMBER(OFFSET(Y$7,MATCH(MAX(Z$8:Z16),Z$8:Z16,1),0,1,1)),IF(Y17&gt;OFFSET(Y$7,MATCH(MAX(Z$8:Z16),Z$8:Z16,1),0,1,1),COUNTIF(Z$8:Z16,"&gt;0")+1,COUNTIF(Z$8:Z16,"&gt;0")),1),"")</f>
      </c>
      <c r="AA17" s="10">
        <f>IF(ISNUMBER(ranking!G17),ranking!G17,"")</f>
        <v>2313.89</v>
      </c>
      <c r="AB17" s="11">
        <f>ranking!H17</f>
        <v>-1.9200000000000017</v>
      </c>
    </row>
    <row r="18" spans="1:28" s="6" customFormat="1" ht="12" customHeight="1">
      <c r="A18" s="6">
        <v>10</v>
      </c>
      <c r="B18" s="6" t="s">
        <v>21</v>
      </c>
      <c r="C18" s="6" t="s">
        <v>407</v>
      </c>
      <c r="D18" s="6" t="s">
        <v>406</v>
      </c>
      <c r="E18" s="6" t="s">
        <v>335</v>
      </c>
      <c r="F18" s="6">
        <v>2406</v>
      </c>
      <c r="G18" s="6">
        <v>15</v>
      </c>
      <c r="H18" s="6">
        <v>18</v>
      </c>
      <c r="I18" s="6">
        <v>10</v>
      </c>
      <c r="J18" s="6">
        <v>60</v>
      </c>
      <c r="K18" s="6">
        <v>10</v>
      </c>
      <c r="L18" s="6">
        <v>91</v>
      </c>
      <c r="M18" s="8">
        <f t="shared" si="0"/>
        <v>35</v>
      </c>
      <c r="N18" s="6">
        <f t="shared" si="0"/>
        <v>169</v>
      </c>
      <c r="O18" s="6">
        <v>5</v>
      </c>
      <c r="P18" s="6">
        <v>50</v>
      </c>
      <c r="Q18" s="6">
        <v>15</v>
      </c>
      <c r="R18" s="6">
        <v>28</v>
      </c>
      <c r="S18" s="6">
        <v>5</v>
      </c>
      <c r="T18" s="6">
        <v>50</v>
      </c>
      <c r="U18" s="6">
        <f t="shared" si="4"/>
        <v>25</v>
      </c>
      <c r="V18" s="6">
        <f t="shared" si="5"/>
        <v>128</v>
      </c>
      <c r="W18" s="8">
        <f t="shared" si="2"/>
        <v>60</v>
      </c>
      <c r="X18" s="6">
        <f t="shared" si="2"/>
        <v>297</v>
      </c>
      <c r="Y18" s="9">
        <f t="shared" si="3"/>
        <v>10</v>
      </c>
      <c r="Z18" s="7">
        <f ca="1">IF(E18="POL",IF(ISNUMBER(OFFSET(Y$7,MATCH(MAX(Z$8:Z17),Z$8:Z17,1),0,1,1)),IF(Y18&gt;OFFSET(Y$7,MATCH(MAX(Z$8:Z17),Z$8:Z17,1),0,1,1),COUNTIF(Z$8:Z17,"&gt;0")+1,COUNTIF(Z$8:Z17,"&gt;0")),1),"")</f>
      </c>
      <c r="AA18" s="10">
        <f>IF(ISNUMBER(ranking!G18),ranking!G18,"")</f>
        <v>2279.31</v>
      </c>
      <c r="AB18" s="11">
        <f>ranking!H18</f>
        <v>-21.989999999999995</v>
      </c>
    </row>
    <row r="19" spans="1:28" s="6" customFormat="1" ht="12" customHeight="1">
      <c r="A19" s="6">
        <v>11</v>
      </c>
      <c r="C19" s="6" t="s">
        <v>28</v>
      </c>
      <c r="D19" s="6" t="s">
        <v>395</v>
      </c>
      <c r="E19" s="6" t="s">
        <v>16</v>
      </c>
      <c r="F19" s="6">
        <v>1909</v>
      </c>
      <c r="G19" s="6">
        <v>10</v>
      </c>
      <c r="H19" s="6">
        <v>20</v>
      </c>
      <c r="I19" s="6">
        <v>5</v>
      </c>
      <c r="J19" s="6">
        <v>60</v>
      </c>
      <c r="K19" s="6">
        <v>8.5</v>
      </c>
      <c r="L19" s="6">
        <v>92</v>
      </c>
      <c r="M19" s="8">
        <f t="shared" si="0"/>
        <v>23.5</v>
      </c>
      <c r="N19" s="6">
        <f t="shared" si="0"/>
        <v>172</v>
      </c>
      <c r="O19" s="6">
        <v>12.5</v>
      </c>
      <c r="P19" s="6">
        <v>48</v>
      </c>
      <c r="Q19" s="6">
        <v>10</v>
      </c>
      <c r="R19" s="6">
        <v>48</v>
      </c>
      <c r="S19" s="6">
        <v>12.5</v>
      </c>
      <c r="T19" s="6">
        <v>50</v>
      </c>
      <c r="U19" s="6">
        <f t="shared" si="4"/>
        <v>35</v>
      </c>
      <c r="V19" s="6">
        <f t="shared" si="5"/>
        <v>146</v>
      </c>
      <c r="W19" s="8">
        <f t="shared" si="2"/>
        <v>58.5</v>
      </c>
      <c r="X19" s="6">
        <f t="shared" si="2"/>
        <v>318</v>
      </c>
      <c r="Y19" s="9">
        <f t="shared" si="3"/>
        <v>11</v>
      </c>
      <c r="Z19" s="7">
        <f ca="1">IF(E19="POL",IF(ISNUMBER(OFFSET(Y$7,MATCH(MAX(Z$8:Z18),Z$8:Z18,1),0,1,1)),IF(Y19&gt;OFFSET(Y$7,MATCH(MAX(Z$8:Z18),Z$8:Z18,1),0,1,1),COUNTIF(Z$8:Z18,"&gt;0")+1,COUNTIF(Z$8:Z18,"&gt;0")),1),"")</f>
        <v>5</v>
      </c>
      <c r="AA19" s="10">
        <f>IF(ISNUMBER(ranking!G19),ranking!G19,"")</f>
        <v>2253.38</v>
      </c>
      <c r="AB19" s="11">
        <f>ranking!H19</f>
        <v>59.760000000000005</v>
      </c>
    </row>
    <row r="20" spans="1:28" s="6" customFormat="1" ht="12" customHeight="1">
      <c r="A20" s="6">
        <v>12</v>
      </c>
      <c r="C20" s="6" t="s">
        <v>27</v>
      </c>
      <c r="D20" s="6" t="s">
        <v>395</v>
      </c>
      <c r="E20" s="6" t="s">
        <v>16</v>
      </c>
      <c r="F20" s="6">
        <v>2220</v>
      </c>
      <c r="G20" s="6">
        <v>15</v>
      </c>
      <c r="H20" s="6">
        <v>20</v>
      </c>
      <c r="I20" s="6">
        <v>5</v>
      </c>
      <c r="J20" s="6">
        <v>60</v>
      </c>
      <c r="K20" s="6">
        <v>9.5</v>
      </c>
      <c r="L20" s="6">
        <v>100</v>
      </c>
      <c r="M20" s="8">
        <f t="shared" si="0"/>
        <v>29.5</v>
      </c>
      <c r="N20" s="6">
        <f t="shared" si="0"/>
        <v>180</v>
      </c>
      <c r="O20" s="6">
        <v>2.5</v>
      </c>
      <c r="P20" s="6">
        <v>50</v>
      </c>
      <c r="Q20" s="6">
        <v>15</v>
      </c>
      <c r="R20" s="6">
        <v>80</v>
      </c>
      <c r="S20" s="6">
        <v>10</v>
      </c>
      <c r="T20" s="6">
        <v>50</v>
      </c>
      <c r="U20" s="6">
        <f t="shared" si="4"/>
        <v>27.5</v>
      </c>
      <c r="V20" s="6">
        <f t="shared" si="5"/>
        <v>180</v>
      </c>
      <c r="W20" s="8">
        <f t="shared" si="2"/>
        <v>57</v>
      </c>
      <c r="X20" s="6">
        <f t="shared" si="2"/>
        <v>360</v>
      </c>
      <c r="Y20" s="9">
        <f t="shared" si="3"/>
        <v>12</v>
      </c>
      <c r="Z20" s="7">
        <f ca="1">IF(E20="POL",IF(ISNUMBER(OFFSET(Y$7,MATCH(MAX(Z$8:Z19),Z$8:Z19,1),0,1,1)),IF(Y20&gt;OFFSET(Y$7,MATCH(MAX(Z$8:Z19),Z$8:Z19,1),0,1,1),COUNTIF(Z$8:Z19,"&gt;0")+1,COUNTIF(Z$8:Z19,"&gt;0")),1),"")</f>
        <v>6</v>
      </c>
      <c r="AA20" s="10">
        <f>IF(ISNUMBER(ranking!G20),ranking!G20,"")</f>
        <v>2227.44</v>
      </c>
      <c r="AB20" s="11">
        <f>ranking!H20</f>
        <v>1.2899999999999991</v>
      </c>
    </row>
    <row r="21" spans="1:28" s="6" customFormat="1" ht="12" customHeight="1">
      <c r="A21" s="6">
        <v>13</v>
      </c>
      <c r="C21" s="6" t="s">
        <v>26</v>
      </c>
      <c r="D21" s="6" t="s">
        <v>394</v>
      </c>
      <c r="E21" s="6" t="s">
        <v>16</v>
      </c>
      <c r="F21" s="6">
        <v>2259</v>
      </c>
      <c r="G21" s="6">
        <v>10</v>
      </c>
      <c r="H21" s="6">
        <v>20</v>
      </c>
      <c r="I21" s="6">
        <v>7.5</v>
      </c>
      <c r="J21" s="6">
        <v>60</v>
      </c>
      <c r="K21" s="6">
        <v>8.5</v>
      </c>
      <c r="L21" s="6">
        <v>60</v>
      </c>
      <c r="M21" s="8">
        <f t="shared" si="0"/>
        <v>26</v>
      </c>
      <c r="N21" s="6">
        <f t="shared" si="0"/>
        <v>140</v>
      </c>
      <c r="O21" s="6">
        <v>15</v>
      </c>
      <c r="P21" s="6">
        <v>49</v>
      </c>
      <c r="Q21" s="6">
        <v>10</v>
      </c>
      <c r="R21" s="6">
        <v>80</v>
      </c>
      <c r="S21" s="6">
        <v>5.5</v>
      </c>
      <c r="T21" s="6">
        <v>50</v>
      </c>
      <c r="U21" s="6">
        <f t="shared" si="4"/>
        <v>30.5</v>
      </c>
      <c r="V21" s="6">
        <f t="shared" si="5"/>
        <v>179</v>
      </c>
      <c r="W21" s="8">
        <f t="shared" si="2"/>
        <v>56.5</v>
      </c>
      <c r="X21" s="6">
        <f t="shared" si="2"/>
        <v>319</v>
      </c>
      <c r="Y21" s="9">
        <f t="shared" si="3"/>
        <v>13</v>
      </c>
      <c r="Z21" s="7">
        <f ca="1">IF(E21="POL",IF(ISNUMBER(OFFSET(Y$7,MATCH(MAX(Z$8:Z20),Z$8:Z20,1),0,1,1)),IF(Y21&gt;OFFSET(Y$7,MATCH(MAX(Z$8:Z20),Z$8:Z20,1),0,1,1),COUNTIF(Z$8:Z20,"&gt;0")+1,COUNTIF(Z$8:Z20,"&gt;0")),1),"")</f>
        <v>7</v>
      </c>
      <c r="AA21" s="10">
        <f>IF(ISNUMBER(ranking!G21),ranking!G21,"")</f>
        <v>2218.8</v>
      </c>
      <c r="AB21" s="11">
        <f>ranking!H21</f>
        <v>-6.960000000000001</v>
      </c>
    </row>
    <row r="22" spans="1:28" s="6" customFormat="1" ht="12" customHeight="1">
      <c r="A22" s="6">
        <v>14</v>
      </c>
      <c r="C22" s="20" t="s">
        <v>427</v>
      </c>
      <c r="E22" s="6" t="s">
        <v>404</v>
      </c>
      <c r="F22" s="6">
        <v>2155</v>
      </c>
      <c r="G22" s="6">
        <v>10</v>
      </c>
      <c r="H22" s="6">
        <v>19</v>
      </c>
      <c r="I22" s="6">
        <v>10</v>
      </c>
      <c r="J22" s="6">
        <v>60</v>
      </c>
      <c r="K22" s="6">
        <v>1.5</v>
      </c>
      <c r="L22" s="6">
        <v>100</v>
      </c>
      <c r="M22" s="8">
        <f t="shared" si="0"/>
        <v>21.5</v>
      </c>
      <c r="N22" s="6">
        <f t="shared" si="0"/>
        <v>179</v>
      </c>
      <c r="O22" s="6">
        <v>5</v>
      </c>
      <c r="P22" s="6">
        <v>50</v>
      </c>
      <c r="Q22" s="6">
        <v>15</v>
      </c>
      <c r="R22" s="6">
        <v>80</v>
      </c>
      <c r="S22" s="6">
        <v>10</v>
      </c>
      <c r="T22" s="6">
        <v>50</v>
      </c>
      <c r="U22" s="6">
        <f t="shared" si="4"/>
        <v>30</v>
      </c>
      <c r="V22" s="6">
        <f t="shared" si="5"/>
        <v>180</v>
      </c>
      <c r="W22" s="8">
        <f t="shared" si="2"/>
        <v>51.5</v>
      </c>
      <c r="X22" s="6">
        <f t="shared" si="2"/>
        <v>359</v>
      </c>
      <c r="Y22" s="9">
        <f t="shared" si="3"/>
        <v>14</v>
      </c>
      <c r="Z22" s="7">
        <f ca="1">IF(E22="POL",IF(ISNUMBER(OFFSET(Y$7,MATCH(MAX(Z$8:Z21),Z$8:Z21,1),0,1,1)),IF(Y22&gt;OFFSET(Y$7,MATCH(MAX(Z$8:Z21),Z$8:Z21,1),0,1,1),COUNTIF(Z$8:Z21,"&gt;0")+1,COUNTIF(Z$8:Z21,"&gt;0")),1),"")</f>
      </c>
      <c r="AA22" s="10">
        <f>IF(ISNUMBER(ranking!G22),ranking!G22,"")</f>
        <v>2132.34</v>
      </c>
      <c r="AB22" s="11">
        <f>ranking!H22</f>
        <v>-3.930000000000007</v>
      </c>
    </row>
    <row r="23" spans="1:28" s="6" customFormat="1" ht="12" customHeight="1">
      <c r="A23" s="6">
        <v>15</v>
      </c>
      <c r="C23" s="6" t="s">
        <v>25</v>
      </c>
      <c r="D23" s="6" t="s">
        <v>393</v>
      </c>
      <c r="E23" s="6" t="s">
        <v>18</v>
      </c>
      <c r="F23" s="6">
        <v>2036</v>
      </c>
      <c r="G23" s="6">
        <v>5</v>
      </c>
      <c r="H23" s="6">
        <v>20</v>
      </c>
      <c r="I23" s="6">
        <v>12</v>
      </c>
      <c r="J23" s="6">
        <v>60</v>
      </c>
      <c r="K23" s="6">
        <v>5</v>
      </c>
      <c r="L23" s="6">
        <v>100</v>
      </c>
      <c r="M23" s="8">
        <f t="shared" si="0"/>
        <v>22</v>
      </c>
      <c r="N23" s="6">
        <f t="shared" si="0"/>
        <v>180</v>
      </c>
      <c r="O23" s="6">
        <v>5</v>
      </c>
      <c r="P23" s="6">
        <v>50</v>
      </c>
      <c r="Q23" s="6">
        <v>12.5</v>
      </c>
      <c r="R23" s="6">
        <v>80</v>
      </c>
      <c r="S23" s="6">
        <v>8.5</v>
      </c>
      <c r="T23" s="6">
        <v>50</v>
      </c>
      <c r="U23" s="6">
        <f t="shared" si="4"/>
        <v>26</v>
      </c>
      <c r="V23" s="6">
        <f t="shared" si="5"/>
        <v>180</v>
      </c>
      <c r="W23" s="8">
        <f t="shared" si="2"/>
        <v>48</v>
      </c>
      <c r="X23" s="6">
        <f t="shared" si="2"/>
        <v>360</v>
      </c>
      <c r="Y23" s="9">
        <f t="shared" si="3"/>
        <v>15</v>
      </c>
      <c r="Z23" s="7">
        <f ca="1">IF(E23="POL",IF(ISNUMBER(OFFSET(Y$7,MATCH(MAX(Z$8:Z22),Z$8:Z22,1),0,1,1)),IF(Y23&gt;OFFSET(Y$7,MATCH(MAX(Z$8:Z22),Z$8:Z22,1),0,1,1),COUNTIF(Z$8:Z22,"&gt;0")+1,COUNTIF(Z$8:Z22,"&gt;0")),1),"")</f>
      </c>
      <c r="AA23" s="10">
        <f>IF(ISNUMBER(ranking!G23),ranking!G23,"")</f>
        <v>2071.84</v>
      </c>
      <c r="AB23" s="11">
        <f>ranking!H23</f>
        <v>6.210000000000001</v>
      </c>
    </row>
    <row r="24" spans="1:28" s="6" customFormat="1" ht="12" customHeight="1">
      <c r="A24" s="6">
        <v>16</v>
      </c>
      <c r="C24" s="6" t="s">
        <v>408</v>
      </c>
      <c r="E24" s="6" t="s">
        <v>404</v>
      </c>
      <c r="G24" s="6">
        <v>5</v>
      </c>
      <c r="H24" s="6">
        <v>20</v>
      </c>
      <c r="I24" s="6">
        <v>5</v>
      </c>
      <c r="J24" s="6">
        <v>60</v>
      </c>
      <c r="K24" s="6">
        <v>2</v>
      </c>
      <c r="L24" s="6">
        <v>100</v>
      </c>
      <c r="M24" s="8">
        <f t="shared" si="0"/>
        <v>12</v>
      </c>
      <c r="N24" s="6">
        <f t="shared" si="0"/>
        <v>180</v>
      </c>
      <c r="O24" s="6">
        <v>10</v>
      </c>
      <c r="P24" s="6">
        <v>50</v>
      </c>
      <c r="Q24" s="6">
        <v>15</v>
      </c>
      <c r="R24" s="6">
        <v>75</v>
      </c>
      <c r="S24" s="6">
        <v>7.5</v>
      </c>
      <c r="T24" s="6">
        <v>50</v>
      </c>
      <c r="U24" s="6">
        <f t="shared" si="4"/>
        <v>32.5</v>
      </c>
      <c r="V24" s="6">
        <f t="shared" si="5"/>
        <v>175</v>
      </c>
      <c r="W24" s="8">
        <f t="shared" si="2"/>
        <v>44.5</v>
      </c>
      <c r="X24" s="6">
        <f t="shared" si="2"/>
        <v>355</v>
      </c>
      <c r="Y24" s="9">
        <f t="shared" si="3"/>
        <v>16</v>
      </c>
      <c r="Z24" s="7">
        <f ca="1">IF(E24="POL",IF(ISNUMBER(OFFSET(Y$7,MATCH(MAX(Z$8:Z23),Z$8:Z23,1),0,1,1)),IF(Y24&gt;OFFSET(Y$7,MATCH(MAX(Z$8:Z23),Z$8:Z23,1),0,1,1),COUNTIF(Z$8:Z23,"&gt;0")+1,COUNTIF(Z$8:Z23,"&gt;0")),1),"")</f>
      </c>
      <c r="AA24" s="10">
        <f>IF(ISNUMBER(ranking!G24),ranking!G24,"")</f>
        <v>2011.32</v>
      </c>
      <c r="AB24" s="11">
        <f>ranking!H24</f>
      </c>
    </row>
    <row r="25" spans="1:28" s="6" customFormat="1" ht="12" customHeight="1">
      <c r="A25" s="6">
        <v>17</v>
      </c>
      <c r="C25" s="6" t="s">
        <v>29</v>
      </c>
      <c r="E25" s="6" t="s">
        <v>18</v>
      </c>
      <c r="F25" s="6">
        <v>1947</v>
      </c>
      <c r="G25" s="6">
        <v>10</v>
      </c>
      <c r="H25" s="6">
        <v>20</v>
      </c>
      <c r="I25" s="6">
        <v>11.5</v>
      </c>
      <c r="J25" s="6">
        <v>56</v>
      </c>
      <c r="K25" s="6">
        <v>1.5</v>
      </c>
      <c r="L25" s="6">
        <v>100</v>
      </c>
      <c r="M25" s="8">
        <f aca="true" t="shared" si="6" ref="M25:M39">G25+I25+K25</f>
        <v>23</v>
      </c>
      <c r="N25" s="6">
        <f aca="true" t="shared" si="7" ref="N25:N39">H25+J25+L25</f>
        <v>176</v>
      </c>
      <c r="O25" s="6">
        <v>2.5</v>
      </c>
      <c r="P25" s="6">
        <v>50</v>
      </c>
      <c r="Q25" s="6">
        <v>10</v>
      </c>
      <c r="R25" s="6">
        <v>80</v>
      </c>
      <c r="S25" s="6">
        <v>5</v>
      </c>
      <c r="T25" s="6">
        <v>50</v>
      </c>
      <c r="U25" s="6">
        <f aca="true" t="shared" si="8" ref="U25:U39">O25+Q25+S25</f>
        <v>17.5</v>
      </c>
      <c r="V25" s="6">
        <f aca="true" t="shared" si="9" ref="V25:V39">P25+R25+T25</f>
        <v>180</v>
      </c>
      <c r="W25" s="8">
        <f aca="true" t="shared" si="10" ref="W25:W39">M25+O25+Q25+S25</f>
        <v>40.5</v>
      </c>
      <c r="X25" s="22">
        <f aca="true" t="shared" si="11" ref="X25:X39">N25+P25+R25+T25</f>
        <v>356</v>
      </c>
      <c r="Y25" s="9">
        <f aca="true" t="shared" si="12" ref="Y25:Y39">IF(OR(W25&lt;W24,AND(W25=W24,X25&gt;X24)),ROW(Y25)-ROW(Y$8),Y24)</f>
        <v>17</v>
      </c>
      <c r="Z25" s="7">
        <f ca="1">IF(E25="POL",IF(ISNUMBER(OFFSET(Y$7,MATCH(MAX(Z$8:Z24),Z$8:Z24,1),0,1,1)),IF(Y25&gt;OFFSET(Y$7,MATCH(MAX(Z$8:Z24),Z$8:Z24,1),0,1,1),COUNTIF(Z$8:Z24,"&gt;0")+1,COUNTIF(Z$8:Z24,"&gt;0")),1),"")</f>
      </c>
      <c r="AA25" s="10">
        <f>IF(ISNUMBER(ranking!G25),ranking!G25,"")</f>
        <v>1942.16</v>
      </c>
      <c r="AB25" s="11">
        <f>ranking!H25</f>
        <v>-0.8400000000000034</v>
      </c>
    </row>
    <row r="26" spans="1:28" s="12" customFormat="1" ht="12" customHeight="1">
      <c r="A26" s="12">
        <v>18</v>
      </c>
      <c r="B26" s="6"/>
      <c r="C26" s="6" t="s">
        <v>409</v>
      </c>
      <c r="D26" s="6" t="s">
        <v>410</v>
      </c>
      <c r="E26" s="6" t="s">
        <v>16</v>
      </c>
      <c r="F26" s="6"/>
      <c r="G26" s="6">
        <v>10</v>
      </c>
      <c r="H26" s="6">
        <v>20</v>
      </c>
      <c r="I26" s="6">
        <v>4</v>
      </c>
      <c r="J26" s="6">
        <v>60</v>
      </c>
      <c r="K26" s="6">
        <v>0</v>
      </c>
      <c r="L26" s="6">
        <v>100</v>
      </c>
      <c r="M26" s="8">
        <f t="shared" si="6"/>
        <v>14</v>
      </c>
      <c r="N26" s="6">
        <f t="shared" si="7"/>
        <v>180</v>
      </c>
      <c r="O26" s="6">
        <v>5</v>
      </c>
      <c r="P26" s="6">
        <v>50</v>
      </c>
      <c r="Q26" s="6">
        <v>6</v>
      </c>
      <c r="R26" s="6">
        <v>80</v>
      </c>
      <c r="S26" s="6">
        <v>10</v>
      </c>
      <c r="T26" s="6">
        <v>50</v>
      </c>
      <c r="U26" s="6">
        <f t="shared" si="8"/>
        <v>21</v>
      </c>
      <c r="V26" s="6">
        <f t="shared" si="9"/>
        <v>180</v>
      </c>
      <c r="W26" s="8">
        <f t="shared" si="10"/>
        <v>35</v>
      </c>
      <c r="X26" s="6">
        <f t="shared" si="11"/>
        <v>360</v>
      </c>
      <c r="Y26" s="9">
        <f t="shared" si="12"/>
        <v>18</v>
      </c>
      <c r="Z26" s="7">
        <f ca="1">IF(E26="POL",IF(ISNUMBER(OFFSET(Y$7,MATCH(MAX(Z$8:Z25),Z$8:Z25,1),0,1,1)),IF(Y26&gt;OFFSET(Y$7,MATCH(MAX(Z$8:Z25),Z$8:Z25,1),0,1,1),COUNTIF(Z$8:Z25,"&gt;0")+1,COUNTIF(Z$8:Z25,"&gt;0")),1),"")</f>
        <v>8</v>
      </c>
      <c r="AA26" s="10">
        <f>IF(ISNUMBER(ranking!G26),ranking!G26,"")</f>
        <v>1847.06</v>
      </c>
      <c r="AB26" s="11">
        <f>ranking!H26</f>
      </c>
    </row>
    <row r="27" spans="1:28" ht="12" customHeight="1">
      <c r="A27" s="13">
        <v>19</v>
      </c>
      <c r="C27" s="6" t="s">
        <v>411</v>
      </c>
      <c r="D27" s="6" t="s">
        <v>412</v>
      </c>
      <c r="E27" s="6" t="s">
        <v>16</v>
      </c>
      <c r="F27" s="6">
        <v>1961</v>
      </c>
      <c r="G27" s="6">
        <v>5</v>
      </c>
      <c r="H27" s="6">
        <v>20</v>
      </c>
      <c r="I27" s="6">
        <v>3</v>
      </c>
      <c r="J27" s="6">
        <v>60</v>
      </c>
      <c r="K27" s="6">
        <v>10</v>
      </c>
      <c r="L27" s="6">
        <v>85</v>
      </c>
      <c r="M27" s="8">
        <f t="shared" si="6"/>
        <v>18</v>
      </c>
      <c r="N27" s="6">
        <f t="shared" si="7"/>
        <v>165</v>
      </c>
      <c r="O27" s="6">
        <v>2.5</v>
      </c>
      <c r="P27" s="6">
        <v>50</v>
      </c>
      <c r="Q27" s="6">
        <v>10</v>
      </c>
      <c r="R27" s="6">
        <v>80</v>
      </c>
      <c r="S27" s="6">
        <v>0</v>
      </c>
      <c r="T27" s="6">
        <v>50</v>
      </c>
      <c r="U27" s="6">
        <f t="shared" si="8"/>
        <v>12.5</v>
      </c>
      <c r="V27" s="6">
        <f t="shared" si="9"/>
        <v>180</v>
      </c>
      <c r="W27" s="8">
        <f t="shared" si="10"/>
        <v>30.5</v>
      </c>
      <c r="X27" s="6">
        <f t="shared" si="11"/>
        <v>345</v>
      </c>
      <c r="Y27" s="9">
        <f t="shared" si="12"/>
        <v>19</v>
      </c>
      <c r="Z27" s="7">
        <f ca="1">IF(E27="POL",IF(ISNUMBER(OFFSET(Y$7,MATCH(MAX(Z$8:Z26),Z$8:Z26,1),0,1,1)),IF(Y27&gt;OFFSET(Y$7,MATCH(MAX(Z$8:Z26),Z$8:Z26,1),0,1,1),COUNTIF(Z$8:Z26,"&gt;0")+1,COUNTIF(Z$8:Z26,"&gt;0")),1),"")</f>
        <v>9</v>
      </c>
      <c r="AA27" s="10">
        <f>IF(ISNUMBER(ranking!G27),ranking!G27,"")</f>
        <v>1769.27</v>
      </c>
      <c r="AB27" s="11">
        <f>ranking!H27</f>
        <v>-33.27000000000001</v>
      </c>
    </row>
    <row r="28" spans="1:28" ht="12" customHeight="1">
      <c r="A28" s="13">
        <v>20</v>
      </c>
      <c r="B28" s="6"/>
      <c r="C28" s="13" t="s">
        <v>413</v>
      </c>
      <c r="D28" s="13" t="s">
        <v>414</v>
      </c>
      <c r="E28" s="13" t="s">
        <v>16</v>
      </c>
      <c r="G28" s="6">
        <v>10</v>
      </c>
      <c r="H28" s="6">
        <v>20</v>
      </c>
      <c r="I28" s="6">
        <v>6.5</v>
      </c>
      <c r="J28" s="6">
        <v>60</v>
      </c>
      <c r="K28" s="6">
        <v>5.5</v>
      </c>
      <c r="L28" s="6">
        <v>97</v>
      </c>
      <c r="M28" s="8">
        <f t="shared" si="6"/>
        <v>22</v>
      </c>
      <c r="N28" s="6">
        <f t="shared" si="7"/>
        <v>177</v>
      </c>
      <c r="O28" s="6">
        <v>0</v>
      </c>
      <c r="P28" s="6">
        <v>50</v>
      </c>
      <c r="Q28" s="6">
        <v>5</v>
      </c>
      <c r="R28" s="6">
        <v>80</v>
      </c>
      <c r="S28" s="6">
        <v>2</v>
      </c>
      <c r="T28" s="6">
        <v>50</v>
      </c>
      <c r="U28" s="6">
        <f t="shared" si="8"/>
        <v>7</v>
      </c>
      <c r="V28" s="6">
        <f t="shared" si="9"/>
        <v>180</v>
      </c>
      <c r="W28" s="8">
        <f t="shared" si="10"/>
        <v>29</v>
      </c>
      <c r="X28" s="6">
        <f t="shared" si="11"/>
        <v>357</v>
      </c>
      <c r="Y28" s="9">
        <f t="shared" si="12"/>
        <v>20</v>
      </c>
      <c r="Z28" s="7">
        <f ca="1">IF(E28="POL",IF(ISNUMBER(OFFSET(Y$7,MATCH(MAX(Z$8:Z27),Z$8:Z27,1),0,1,1)),IF(Y28&gt;OFFSET(Y$7,MATCH(MAX(Z$8:Z27),Z$8:Z27,1),0,1,1),COUNTIF(Z$8:Z27,"&gt;0")+1,COUNTIF(Z$8:Z27,"&gt;0")),1),"")</f>
        <v>10</v>
      </c>
      <c r="AA28" s="10">
        <f>IF(ISNUMBER(ranking!G28),ranking!G28,"")</f>
        <v>1743.32</v>
      </c>
      <c r="AB28" s="11">
        <f>ranking!H28</f>
      </c>
    </row>
    <row r="29" spans="1:28" ht="12" customHeight="1">
      <c r="A29" s="13">
        <v>21</v>
      </c>
      <c r="B29" s="6"/>
      <c r="C29" s="6" t="s">
        <v>415</v>
      </c>
      <c r="D29" s="6" t="s">
        <v>416</v>
      </c>
      <c r="E29" s="6" t="s">
        <v>16</v>
      </c>
      <c r="F29" s="6">
        <v>2075</v>
      </c>
      <c r="G29" s="6">
        <v>5</v>
      </c>
      <c r="H29" s="6">
        <v>20</v>
      </c>
      <c r="I29" s="6">
        <v>5</v>
      </c>
      <c r="J29" s="6">
        <v>59</v>
      </c>
      <c r="K29" s="6">
        <v>1</v>
      </c>
      <c r="L29" s="6">
        <v>79</v>
      </c>
      <c r="M29" s="8">
        <f t="shared" si="6"/>
        <v>11</v>
      </c>
      <c r="N29" s="6">
        <f t="shared" si="7"/>
        <v>158</v>
      </c>
      <c r="O29" s="6">
        <v>2.5</v>
      </c>
      <c r="P29" s="6">
        <v>48</v>
      </c>
      <c r="Q29" s="6">
        <v>7.5</v>
      </c>
      <c r="R29" s="6">
        <v>71</v>
      </c>
      <c r="S29" s="6">
        <v>7</v>
      </c>
      <c r="T29" s="6">
        <v>50</v>
      </c>
      <c r="U29" s="6">
        <f t="shared" si="8"/>
        <v>17</v>
      </c>
      <c r="V29" s="6">
        <f t="shared" si="9"/>
        <v>169</v>
      </c>
      <c r="W29" s="8">
        <f t="shared" si="10"/>
        <v>28</v>
      </c>
      <c r="X29" s="6">
        <f t="shared" si="11"/>
        <v>327</v>
      </c>
      <c r="Y29" s="9">
        <f t="shared" si="12"/>
        <v>21</v>
      </c>
      <c r="Z29" s="7">
        <f ca="1">IF(E29="POL",IF(ISNUMBER(OFFSET(Y$7,MATCH(MAX(Z$8:Z28),Z$8:Z28,1),0,1,1)),IF(Y29&gt;OFFSET(Y$7,MATCH(MAX(Z$8:Z28),Z$8:Z28,1),0,1,1),COUNTIF(Z$8:Z28,"&gt;0")+1,COUNTIF(Z$8:Z28,"&gt;0")),1),"")</f>
        <v>11</v>
      </c>
      <c r="AA29" s="10">
        <f>IF(ISNUMBER(ranking!G29),ranking!G29,"")</f>
        <v>1726.03</v>
      </c>
      <c r="AB29" s="11">
        <f>ranking!H29</f>
        <v>-60.54</v>
      </c>
    </row>
    <row r="30" spans="1:28" ht="12" customHeight="1">
      <c r="A30" s="13">
        <v>22</v>
      </c>
      <c r="B30" s="6"/>
      <c r="C30" s="6" t="s">
        <v>417</v>
      </c>
      <c r="D30" s="6" t="s">
        <v>395</v>
      </c>
      <c r="E30" s="6" t="s">
        <v>16</v>
      </c>
      <c r="F30" s="6"/>
      <c r="G30" s="6">
        <v>5</v>
      </c>
      <c r="H30" s="6">
        <v>20</v>
      </c>
      <c r="I30" s="6">
        <v>0</v>
      </c>
      <c r="J30" s="6">
        <v>60</v>
      </c>
      <c r="K30" s="6">
        <v>6</v>
      </c>
      <c r="L30" s="6">
        <v>81</v>
      </c>
      <c r="M30" s="8">
        <f t="shared" si="6"/>
        <v>11</v>
      </c>
      <c r="N30" s="6">
        <f t="shared" si="7"/>
        <v>161</v>
      </c>
      <c r="O30" s="6">
        <v>0</v>
      </c>
      <c r="P30" s="6">
        <v>50</v>
      </c>
      <c r="Q30" s="6">
        <v>6</v>
      </c>
      <c r="R30" s="6">
        <v>80</v>
      </c>
      <c r="S30" s="6">
        <v>4.5</v>
      </c>
      <c r="T30" s="6">
        <v>50</v>
      </c>
      <c r="U30" s="6">
        <f t="shared" si="8"/>
        <v>10.5</v>
      </c>
      <c r="V30" s="6">
        <f t="shared" si="9"/>
        <v>180</v>
      </c>
      <c r="W30" s="8">
        <f t="shared" si="10"/>
        <v>21.5</v>
      </c>
      <c r="X30" s="6">
        <f t="shared" si="11"/>
        <v>341</v>
      </c>
      <c r="Y30" s="9">
        <f t="shared" si="12"/>
        <v>22</v>
      </c>
      <c r="Z30" s="7">
        <f ca="1">IF(E30="POL",IF(ISNUMBER(OFFSET(Y$7,MATCH(MAX(Z$8:Z29),Z$8:Z29,1),0,1,1)),IF(Y30&gt;OFFSET(Y$7,MATCH(MAX(Z$8:Z29),Z$8:Z29,1),0,1,1),COUNTIF(Z$8:Z29,"&gt;0")+1,COUNTIF(Z$8:Z29,"&gt;0")),1),"")</f>
        <v>12</v>
      </c>
      <c r="AA30" s="10">
        <f>IF(ISNUMBER(ranking!G30),ranking!G30,"")</f>
        <v>1613.65</v>
      </c>
      <c r="AB30" s="11">
        <f>ranking!H30</f>
      </c>
    </row>
    <row r="31" spans="1:28" ht="12" customHeight="1">
      <c r="A31" s="13">
        <v>23</v>
      </c>
      <c r="C31" s="6" t="s">
        <v>418</v>
      </c>
      <c r="D31" s="6"/>
      <c r="E31" s="6" t="s">
        <v>236</v>
      </c>
      <c r="F31" s="6">
        <v>1749</v>
      </c>
      <c r="G31" s="6">
        <v>10</v>
      </c>
      <c r="H31" s="6">
        <v>20</v>
      </c>
      <c r="I31" s="6">
        <v>0</v>
      </c>
      <c r="J31" s="6">
        <v>60</v>
      </c>
      <c r="K31" s="6">
        <v>2</v>
      </c>
      <c r="L31" s="6">
        <v>56</v>
      </c>
      <c r="M31" s="8">
        <f t="shared" si="6"/>
        <v>12</v>
      </c>
      <c r="N31" s="6">
        <f t="shared" si="7"/>
        <v>136</v>
      </c>
      <c r="O31" s="6">
        <v>0</v>
      </c>
      <c r="P31" s="6">
        <v>50</v>
      </c>
      <c r="Q31" s="6">
        <v>2.5</v>
      </c>
      <c r="R31" s="6">
        <v>80</v>
      </c>
      <c r="S31" s="6">
        <v>5</v>
      </c>
      <c r="T31" s="6">
        <v>50</v>
      </c>
      <c r="U31" s="6">
        <f t="shared" si="8"/>
        <v>7.5</v>
      </c>
      <c r="V31" s="6">
        <f t="shared" si="9"/>
        <v>180</v>
      </c>
      <c r="W31" s="8">
        <f t="shared" si="10"/>
        <v>19.5</v>
      </c>
      <c r="X31" s="6">
        <f t="shared" si="11"/>
        <v>316</v>
      </c>
      <c r="Y31" s="9">
        <f t="shared" si="12"/>
        <v>23</v>
      </c>
      <c r="Z31" s="7">
        <f ca="1">IF(E31="POL",IF(ISNUMBER(OFFSET(Y$7,MATCH(MAX(Z$8:Z30),Z$8:Z30,1),0,1,1)),IF(Y31&gt;OFFSET(Y$7,MATCH(MAX(Z$8:Z30),Z$8:Z30,1),0,1,1),COUNTIF(Z$8:Z30,"&gt;0")+1,COUNTIF(Z$8:Z30,"&gt;0")),1),"")</f>
      </c>
      <c r="AA31" s="10">
        <f>IF(ISNUMBER(ranking!G31),ranking!G31,"")</f>
        <v>1600</v>
      </c>
      <c r="AB31" s="11">
        <f>ranking!H31</f>
        <v>-29.489999999999995</v>
      </c>
    </row>
    <row r="32" spans="1:28" ht="12" customHeight="1">
      <c r="A32" s="13">
        <v>24</v>
      </c>
      <c r="C32" s="13" t="s">
        <v>419</v>
      </c>
      <c r="D32" s="13" t="s">
        <v>391</v>
      </c>
      <c r="E32" s="13" t="s">
        <v>16</v>
      </c>
      <c r="F32" s="13">
        <v>1941</v>
      </c>
      <c r="G32" s="6">
        <v>5</v>
      </c>
      <c r="H32" s="6">
        <v>20</v>
      </c>
      <c r="I32" s="6">
        <v>0</v>
      </c>
      <c r="J32" s="6">
        <v>60</v>
      </c>
      <c r="K32" s="6">
        <v>1.5</v>
      </c>
      <c r="L32" s="6">
        <v>100</v>
      </c>
      <c r="M32" s="8">
        <f t="shared" si="6"/>
        <v>6.5</v>
      </c>
      <c r="N32" s="6">
        <f t="shared" si="7"/>
        <v>180</v>
      </c>
      <c r="O32" s="6">
        <v>0</v>
      </c>
      <c r="P32" s="6">
        <v>50</v>
      </c>
      <c r="Q32" s="6">
        <v>8</v>
      </c>
      <c r="R32" s="6">
        <v>73</v>
      </c>
      <c r="S32" s="6">
        <v>4.5</v>
      </c>
      <c r="T32" s="6">
        <v>50</v>
      </c>
      <c r="U32" s="6">
        <f t="shared" si="8"/>
        <v>12.5</v>
      </c>
      <c r="V32" s="6">
        <f t="shared" si="9"/>
        <v>173</v>
      </c>
      <c r="W32" s="8">
        <f t="shared" si="10"/>
        <v>19</v>
      </c>
      <c r="X32" s="6">
        <f t="shared" si="11"/>
        <v>353</v>
      </c>
      <c r="Y32" s="9">
        <f t="shared" si="12"/>
        <v>24</v>
      </c>
      <c r="Z32" s="7">
        <f ca="1">IF(E32="POL",IF(ISNUMBER(OFFSET(Y$7,MATCH(MAX(Z$8:Z31),Z$8:Z31,1),0,1,1)),IF(Y32&gt;OFFSET(Y$7,MATCH(MAX(Z$8:Z31),Z$8:Z31,1),0,1,1),COUNTIF(Z$8:Z31,"&gt;0")+1,COUNTIF(Z$8:Z31,"&gt;0")),1),"")</f>
        <v>13</v>
      </c>
      <c r="AA32" s="10">
        <f>IF(ISNUMBER(ranking!G32),ranking!G32,"")</f>
        <v>1600</v>
      </c>
      <c r="AB32" s="11">
        <f>ranking!H32</f>
        <v>-64.28999999999999</v>
      </c>
    </row>
    <row r="33" spans="1:28" ht="12" customHeight="1">
      <c r="A33" s="13">
        <v>25</v>
      </c>
      <c r="C33" s="13" t="s">
        <v>420</v>
      </c>
      <c r="D33" s="13" t="s">
        <v>402</v>
      </c>
      <c r="E33" s="13" t="s">
        <v>16</v>
      </c>
      <c r="G33" s="6">
        <v>10</v>
      </c>
      <c r="H33" s="6">
        <v>20</v>
      </c>
      <c r="I33" s="6">
        <v>0</v>
      </c>
      <c r="J33" s="6">
        <v>60</v>
      </c>
      <c r="K33" s="6">
        <v>5</v>
      </c>
      <c r="L33" s="6">
        <v>100</v>
      </c>
      <c r="M33" s="8">
        <f t="shared" si="6"/>
        <v>15</v>
      </c>
      <c r="N33" s="6">
        <f t="shared" si="7"/>
        <v>180</v>
      </c>
      <c r="O33" s="6">
        <v>0</v>
      </c>
      <c r="P33" s="6">
        <v>50</v>
      </c>
      <c r="Q33" s="6">
        <v>0</v>
      </c>
      <c r="R33" s="6">
        <v>80</v>
      </c>
      <c r="S33" s="6">
        <v>0</v>
      </c>
      <c r="T33" s="6">
        <v>50</v>
      </c>
      <c r="U33" s="6">
        <f t="shared" si="8"/>
        <v>0</v>
      </c>
      <c r="V33" s="6">
        <f t="shared" si="9"/>
        <v>180</v>
      </c>
      <c r="W33" s="8">
        <f t="shared" si="10"/>
        <v>15</v>
      </c>
      <c r="X33" s="6">
        <f t="shared" si="11"/>
        <v>360</v>
      </c>
      <c r="Y33" s="9">
        <f t="shared" si="12"/>
        <v>25</v>
      </c>
      <c r="Z33" s="7">
        <f ca="1">IF(E33="POL",IF(ISNUMBER(OFFSET(Y$7,MATCH(MAX(Z$8:Z32),Z$8:Z32,1),0,1,1)),IF(Y33&gt;OFFSET(Y$7,MATCH(MAX(Z$8:Z32),Z$8:Z32,1),0,1,1),COUNTIF(Z$8:Z32,"&gt;0")+1,COUNTIF(Z$8:Z32,"&gt;0")),1),"")</f>
        <v>14</v>
      </c>
      <c r="AA33" s="10">
        <f>IF(ISNUMBER(ranking!G33),ranking!G33,"")</f>
        <v>1600</v>
      </c>
      <c r="AB33" s="11">
        <f>ranking!H33</f>
      </c>
    </row>
    <row r="34" spans="1:28" ht="12" customHeight="1">
      <c r="A34" s="13">
        <v>26</v>
      </c>
      <c r="C34" s="13" t="s">
        <v>421</v>
      </c>
      <c r="D34" s="13" t="s">
        <v>416</v>
      </c>
      <c r="E34" s="13" t="s">
        <v>16</v>
      </c>
      <c r="G34" s="6">
        <v>5</v>
      </c>
      <c r="H34" s="6">
        <v>20</v>
      </c>
      <c r="I34" s="6">
        <v>0</v>
      </c>
      <c r="J34" s="6">
        <v>60</v>
      </c>
      <c r="K34" s="6">
        <v>6</v>
      </c>
      <c r="L34" s="6">
        <v>100</v>
      </c>
      <c r="M34" s="8">
        <f t="shared" si="6"/>
        <v>11</v>
      </c>
      <c r="N34" s="6">
        <f t="shared" si="7"/>
        <v>180</v>
      </c>
      <c r="O34" s="6">
        <v>0</v>
      </c>
      <c r="P34" s="6">
        <v>50</v>
      </c>
      <c r="Q34" s="6">
        <v>1</v>
      </c>
      <c r="R34" s="6">
        <v>72</v>
      </c>
      <c r="S34" s="6">
        <v>1.5</v>
      </c>
      <c r="T34" s="6">
        <v>45</v>
      </c>
      <c r="U34" s="6">
        <f t="shared" si="8"/>
        <v>2.5</v>
      </c>
      <c r="V34" s="6">
        <f t="shared" si="9"/>
        <v>167</v>
      </c>
      <c r="W34" s="8">
        <f t="shared" si="10"/>
        <v>13.5</v>
      </c>
      <c r="X34" s="6">
        <f t="shared" si="11"/>
        <v>347</v>
      </c>
      <c r="Y34" s="9">
        <f t="shared" si="12"/>
        <v>26</v>
      </c>
      <c r="Z34" s="7">
        <f ca="1">IF(E34="POL",IF(ISNUMBER(OFFSET(Y$7,MATCH(MAX(Z$8:Z33),Z$8:Z33,1),0,1,1)),IF(Y34&gt;OFFSET(Y$7,MATCH(MAX(Z$8:Z33),Z$8:Z33,1),0,1,1),COUNTIF(Z$8:Z33,"&gt;0")+1,COUNTIF(Z$8:Z33,"&gt;0")),1),"")</f>
        <v>15</v>
      </c>
      <c r="AA34" s="10">
        <f>IF(ISNUMBER(ranking!G34),ranking!G34,"")</f>
        <v>1600</v>
      </c>
      <c r="AB34" s="11">
        <f>ranking!H34</f>
      </c>
    </row>
    <row r="35" spans="1:28" ht="12" customHeight="1">
      <c r="A35" s="13">
        <v>27</v>
      </c>
      <c r="C35" s="13" t="s">
        <v>422</v>
      </c>
      <c r="D35" s="13" t="s">
        <v>402</v>
      </c>
      <c r="E35" s="13" t="s">
        <v>16</v>
      </c>
      <c r="G35" s="6">
        <v>0</v>
      </c>
      <c r="H35" s="6">
        <v>20</v>
      </c>
      <c r="I35" s="6">
        <v>0</v>
      </c>
      <c r="J35" s="6">
        <v>60</v>
      </c>
      <c r="K35" s="6">
        <v>5.5</v>
      </c>
      <c r="L35" s="6">
        <v>100</v>
      </c>
      <c r="M35" s="8">
        <f t="shared" si="6"/>
        <v>5.5</v>
      </c>
      <c r="N35" s="6">
        <f t="shared" si="7"/>
        <v>180</v>
      </c>
      <c r="O35" s="6">
        <v>2.5</v>
      </c>
      <c r="P35" s="6">
        <v>50</v>
      </c>
      <c r="Q35" s="6">
        <v>0</v>
      </c>
      <c r="R35" s="6">
        <v>80</v>
      </c>
      <c r="S35" s="6">
        <v>0</v>
      </c>
      <c r="T35" s="6">
        <v>50</v>
      </c>
      <c r="U35" s="6">
        <f t="shared" si="8"/>
        <v>2.5</v>
      </c>
      <c r="V35" s="6">
        <f t="shared" si="9"/>
        <v>180</v>
      </c>
      <c r="W35" s="8">
        <f t="shared" si="10"/>
        <v>8</v>
      </c>
      <c r="X35" s="6">
        <f t="shared" si="11"/>
        <v>360</v>
      </c>
      <c r="Y35" s="9">
        <f t="shared" si="12"/>
        <v>27</v>
      </c>
      <c r="Z35" s="7">
        <f ca="1">IF(E35="POL",IF(ISNUMBER(OFFSET(Y$7,MATCH(MAX(Z$8:Z34),Z$8:Z34,1),0,1,1)),IF(Y35&gt;OFFSET(Y$7,MATCH(MAX(Z$8:Z34),Z$8:Z34,1),0,1,1),COUNTIF(Z$8:Z34,"&gt;0")+1,COUNTIF(Z$8:Z34,"&gt;0")),1),"")</f>
        <v>16</v>
      </c>
      <c r="AA35" s="10">
        <f>IF(ISNUMBER(ranking!G35),ranking!G35,"")</f>
        <v>1600</v>
      </c>
      <c r="AB35" s="11">
        <f>ranking!H35</f>
      </c>
    </row>
    <row r="36" spans="1:28" ht="12" customHeight="1">
      <c r="A36" s="13">
        <v>28</v>
      </c>
      <c r="C36" s="13" t="s">
        <v>423</v>
      </c>
      <c r="D36" s="13" t="s">
        <v>402</v>
      </c>
      <c r="E36" s="13" t="s">
        <v>16</v>
      </c>
      <c r="G36" s="6">
        <v>5</v>
      </c>
      <c r="H36" s="6">
        <v>17</v>
      </c>
      <c r="I36" s="6">
        <v>0</v>
      </c>
      <c r="J36" s="6">
        <v>60</v>
      </c>
      <c r="K36" s="6">
        <v>1</v>
      </c>
      <c r="L36" s="6">
        <v>91</v>
      </c>
      <c r="M36" s="8">
        <f t="shared" si="6"/>
        <v>6</v>
      </c>
      <c r="N36" s="6">
        <f t="shared" si="7"/>
        <v>168</v>
      </c>
      <c r="O36" s="6">
        <v>0</v>
      </c>
      <c r="P36" s="6">
        <v>50</v>
      </c>
      <c r="Q36" s="6">
        <v>0</v>
      </c>
      <c r="R36" s="6">
        <v>80</v>
      </c>
      <c r="S36" s="6">
        <v>0</v>
      </c>
      <c r="T36" s="6">
        <v>50</v>
      </c>
      <c r="U36" s="6">
        <f t="shared" si="8"/>
        <v>0</v>
      </c>
      <c r="V36" s="6">
        <f t="shared" si="9"/>
        <v>180</v>
      </c>
      <c r="W36" s="8">
        <f t="shared" si="10"/>
        <v>6</v>
      </c>
      <c r="X36" s="6">
        <f t="shared" si="11"/>
        <v>348</v>
      </c>
      <c r="Y36" s="9">
        <f t="shared" si="12"/>
        <v>28</v>
      </c>
      <c r="Z36" s="7">
        <f ca="1">IF(E36="POL",IF(ISNUMBER(OFFSET(Y$7,MATCH(MAX(Z$8:Z35),Z$8:Z35,1),0,1,1)),IF(Y36&gt;OFFSET(Y$7,MATCH(MAX(Z$8:Z35),Z$8:Z35,1),0,1,1),COUNTIF(Z$8:Z35,"&gt;0")+1,COUNTIF(Z$8:Z35,"&gt;0")),1),"")</f>
        <v>17</v>
      </c>
      <c r="AA36" s="10">
        <f>IF(ISNUMBER(ranking!G36),ranking!G36,"")</f>
        <v>1600</v>
      </c>
      <c r="AB36" s="11">
        <f>ranking!H36</f>
      </c>
    </row>
    <row r="37" spans="1:28" ht="12" customHeight="1">
      <c r="A37" s="13">
        <v>29</v>
      </c>
      <c r="C37" s="13" t="s">
        <v>424</v>
      </c>
      <c r="D37" s="13" t="s">
        <v>402</v>
      </c>
      <c r="E37" s="13" t="s">
        <v>16</v>
      </c>
      <c r="G37" s="6">
        <v>0</v>
      </c>
      <c r="H37" s="6">
        <v>20</v>
      </c>
      <c r="I37" s="6">
        <v>0</v>
      </c>
      <c r="J37" s="6">
        <v>60</v>
      </c>
      <c r="K37" s="6">
        <v>1.5</v>
      </c>
      <c r="L37" s="6">
        <v>98</v>
      </c>
      <c r="M37" s="8">
        <f t="shared" si="6"/>
        <v>1.5</v>
      </c>
      <c r="N37" s="6">
        <f t="shared" si="7"/>
        <v>178</v>
      </c>
      <c r="O37" s="6">
        <v>0</v>
      </c>
      <c r="P37" s="6">
        <v>50</v>
      </c>
      <c r="Q37" s="6">
        <v>0</v>
      </c>
      <c r="R37" s="6">
        <v>80</v>
      </c>
      <c r="S37" s="6">
        <v>0</v>
      </c>
      <c r="T37" s="6">
        <v>50</v>
      </c>
      <c r="U37" s="6">
        <f t="shared" si="8"/>
        <v>0</v>
      </c>
      <c r="V37" s="6">
        <f t="shared" si="9"/>
        <v>180</v>
      </c>
      <c r="W37" s="8">
        <f t="shared" si="10"/>
        <v>1.5</v>
      </c>
      <c r="X37" s="6">
        <f t="shared" si="11"/>
        <v>358</v>
      </c>
      <c r="Y37" s="9">
        <f t="shared" si="12"/>
        <v>29</v>
      </c>
      <c r="Z37" s="7">
        <f ca="1">IF(E37="POL",IF(ISNUMBER(OFFSET(Y$7,MATCH(MAX(Z$8:Z36),Z$8:Z36,1),0,1,1)),IF(Y37&gt;OFFSET(Y$7,MATCH(MAX(Z$8:Z36),Z$8:Z36,1),0,1,1),COUNTIF(Z$8:Z36,"&gt;0")+1,COUNTIF(Z$8:Z36,"&gt;0")),1),"")</f>
        <v>18</v>
      </c>
      <c r="AA37" s="10">
        <f>IF(ISNUMBER(ranking!G37),ranking!G37,"")</f>
        <v>1600</v>
      </c>
      <c r="AB37" s="11">
        <f>ranking!H37</f>
      </c>
    </row>
    <row r="38" spans="1:28" ht="12" customHeight="1">
      <c r="A38" s="13">
        <v>30</v>
      </c>
      <c r="C38" s="13" t="s">
        <v>425</v>
      </c>
      <c r="D38" s="13" t="s">
        <v>402</v>
      </c>
      <c r="E38" s="13" t="s">
        <v>16</v>
      </c>
      <c r="G38" s="6">
        <v>0</v>
      </c>
      <c r="H38" s="6">
        <v>20</v>
      </c>
      <c r="I38" s="6">
        <v>0</v>
      </c>
      <c r="J38" s="6">
        <v>60</v>
      </c>
      <c r="K38" s="6">
        <v>0.5</v>
      </c>
      <c r="L38" s="6">
        <v>91</v>
      </c>
      <c r="M38" s="8">
        <f t="shared" si="6"/>
        <v>0.5</v>
      </c>
      <c r="N38" s="6">
        <f t="shared" si="7"/>
        <v>171</v>
      </c>
      <c r="O38" s="6">
        <v>0</v>
      </c>
      <c r="P38" s="6">
        <v>50</v>
      </c>
      <c r="Q38" s="6">
        <v>0</v>
      </c>
      <c r="R38" s="6">
        <v>80</v>
      </c>
      <c r="S38" s="6">
        <v>0</v>
      </c>
      <c r="T38" s="6">
        <v>50</v>
      </c>
      <c r="U38" s="6">
        <f t="shared" si="8"/>
        <v>0</v>
      </c>
      <c r="V38" s="6">
        <f t="shared" si="9"/>
        <v>180</v>
      </c>
      <c r="W38" s="8">
        <f t="shared" si="10"/>
        <v>0.5</v>
      </c>
      <c r="X38" s="6">
        <f t="shared" si="11"/>
        <v>351</v>
      </c>
      <c r="Y38" s="9">
        <f t="shared" si="12"/>
        <v>30</v>
      </c>
      <c r="Z38" s="7">
        <f ca="1">IF(E38="POL",IF(ISNUMBER(OFFSET(Y$7,MATCH(MAX(Z$8:Z37),Z$8:Z37,1),0,1,1)),IF(Y38&gt;OFFSET(Y$7,MATCH(MAX(Z$8:Z37),Z$8:Z37,1),0,1,1),COUNTIF(Z$8:Z37,"&gt;0")+1,COUNTIF(Z$8:Z37,"&gt;0")),1),"")</f>
        <v>19</v>
      </c>
      <c r="AA38" s="10">
        <f>IF(ISNUMBER(ranking!G38),ranking!G38,"")</f>
        <v>1600</v>
      </c>
      <c r="AB38" s="11">
        <f>ranking!H38</f>
      </c>
    </row>
    <row r="39" spans="1:28" ht="12" customHeight="1">
      <c r="A39" s="13">
        <v>31</v>
      </c>
      <c r="C39" s="13" t="s">
        <v>426</v>
      </c>
      <c r="D39" s="13" t="s">
        <v>402</v>
      </c>
      <c r="E39" s="13" t="s">
        <v>16</v>
      </c>
      <c r="G39" s="6">
        <v>0</v>
      </c>
      <c r="H39" s="6">
        <v>20</v>
      </c>
      <c r="I39" s="6">
        <v>0</v>
      </c>
      <c r="J39" s="6">
        <v>60</v>
      </c>
      <c r="K39" s="6">
        <v>0</v>
      </c>
      <c r="L39" s="6">
        <v>100</v>
      </c>
      <c r="M39" s="8">
        <f t="shared" si="6"/>
        <v>0</v>
      </c>
      <c r="N39" s="6">
        <f t="shared" si="7"/>
        <v>180</v>
      </c>
      <c r="O39" s="6">
        <v>0</v>
      </c>
      <c r="P39" s="6">
        <v>50</v>
      </c>
      <c r="Q39" s="6">
        <v>0</v>
      </c>
      <c r="R39" s="6">
        <v>80</v>
      </c>
      <c r="S39" s="6">
        <v>0</v>
      </c>
      <c r="T39" s="6">
        <v>50</v>
      </c>
      <c r="U39" s="6">
        <f t="shared" si="8"/>
        <v>0</v>
      </c>
      <c r="V39" s="6">
        <f t="shared" si="9"/>
        <v>180</v>
      </c>
      <c r="W39" s="8">
        <f t="shared" si="10"/>
        <v>0</v>
      </c>
      <c r="X39" s="6">
        <f t="shared" si="11"/>
        <v>360</v>
      </c>
      <c r="Y39" s="9">
        <f t="shared" si="12"/>
        <v>31</v>
      </c>
      <c r="Z39" s="7">
        <f ca="1">IF(E39="POL",IF(ISNUMBER(OFFSET(Y$7,MATCH(MAX(Z$8:Z38),Z$8:Z38,1),0,1,1)),IF(Y39&gt;OFFSET(Y$7,MATCH(MAX(Z$8:Z38),Z$8:Z38,1),0,1,1),COUNTIF(Z$8:Z38,"&gt;0")+1,COUNTIF(Z$8:Z38,"&gt;0")),1),"")</f>
        <v>20</v>
      </c>
      <c r="AA39" s="10">
        <f>IF(ISNUMBER(ranking!G39),ranking!G39,"")</f>
        <v>1600</v>
      </c>
      <c r="AB39" s="11">
        <f>ranking!H39</f>
      </c>
    </row>
    <row r="40" spans="2:6" ht="11.25">
      <c r="B40" s="6"/>
      <c r="C40" s="6"/>
      <c r="D40" s="6"/>
      <c r="E40" s="6"/>
      <c r="F40" s="6"/>
    </row>
    <row r="41" spans="2:6" ht="11.25">
      <c r="B41" s="6"/>
      <c r="C41" s="6"/>
      <c r="D41" s="6"/>
      <c r="E41" s="6"/>
      <c r="F41" s="6"/>
    </row>
    <row r="42" spans="2:6" ht="11.25">
      <c r="B42" s="6"/>
      <c r="C42" s="6"/>
      <c r="D42" s="6"/>
      <c r="E42" s="6"/>
      <c r="F42" s="6"/>
    </row>
    <row r="43" spans="2:6" ht="11.25">
      <c r="B43" s="6"/>
      <c r="C43" s="6"/>
      <c r="D43" s="6"/>
      <c r="E43" s="6"/>
      <c r="F43" s="6"/>
    </row>
    <row r="44" spans="2:6" ht="11.25">
      <c r="B44" s="6"/>
      <c r="C44" s="6"/>
      <c r="D44" s="6"/>
      <c r="E44" s="6"/>
      <c r="F44" s="6"/>
    </row>
    <row r="45" spans="2:6" ht="11.25">
      <c r="B45" s="6"/>
      <c r="C45" s="6"/>
      <c r="D45" s="6"/>
      <c r="E45" s="6"/>
      <c r="F45" s="6"/>
    </row>
    <row r="46" spans="2:6" ht="11.25">
      <c r="B46" s="6"/>
      <c r="C46" s="6"/>
      <c r="D46" s="6"/>
      <c r="E46" s="6"/>
      <c r="F46" s="6"/>
    </row>
    <row r="47" spans="2:6" ht="11.25">
      <c r="B47" s="6"/>
      <c r="C47" s="6"/>
      <c r="D47" s="6"/>
      <c r="E47" s="6"/>
      <c r="F47" s="6"/>
    </row>
    <row r="48" spans="2:6" ht="11.25">
      <c r="B48" s="6"/>
      <c r="C48" s="6"/>
      <c r="D48" s="6"/>
      <c r="E48" s="6"/>
      <c r="F48" s="6"/>
    </row>
    <row r="49" spans="2:6" ht="11.25">
      <c r="B49" s="6"/>
      <c r="C49" s="6"/>
      <c r="D49" s="6"/>
      <c r="E49" s="6"/>
      <c r="F49" s="6"/>
    </row>
    <row r="50" spans="2:6" ht="11.25">
      <c r="B50" s="6"/>
      <c r="C50" s="6"/>
      <c r="D50" s="6"/>
      <c r="E50" s="6"/>
      <c r="F50" s="6"/>
    </row>
    <row r="51" spans="2:6" ht="11.25">
      <c r="B51" s="6"/>
      <c r="C51" s="6"/>
      <c r="D51" s="6"/>
      <c r="E51" s="6"/>
      <c r="F51" s="6"/>
    </row>
  </sheetData>
  <mergeCells count="18">
    <mergeCell ref="F7:F8"/>
    <mergeCell ref="O7:P7"/>
    <mergeCell ref="Q7:R7"/>
    <mergeCell ref="S7:T7"/>
    <mergeCell ref="G7:H7"/>
    <mergeCell ref="I7:J7"/>
    <mergeCell ref="K7:L7"/>
    <mergeCell ref="M7:N7"/>
    <mergeCell ref="A7:A8"/>
    <mergeCell ref="B7:B8"/>
    <mergeCell ref="C7:C8"/>
    <mergeCell ref="E7:E8"/>
    <mergeCell ref="D7:D8"/>
    <mergeCell ref="AA7:AA8"/>
    <mergeCell ref="AB7:AB8"/>
    <mergeCell ref="Y7:Z7"/>
    <mergeCell ref="U7:V7"/>
    <mergeCell ref="W7:X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1">
      <selection activeCell="Z18" sqref="Z18"/>
    </sheetView>
  </sheetViews>
  <sheetFormatPr defaultColWidth="9.00390625" defaultRowHeight="12.75"/>
  <cols>
    <col min="1" max="2" width="3.75390625" style="13" customWidth="1"/>
    <col min="3" max="3" width="14.75390625" style="13" customWidth="1"/>
    <col min="4" max="4" width="10.25390625" style="13" customWidth="1"/>
    <col min="5" max="6" width="6.75390625" style="13" customWidth="1"/>
    <col min="7" max="24" width="4.75390625" style="13" customWidth="1"/>
    <col min="25" max="26" width="5.75390625" style="13" customWidth="1"/>
    <col min="27" max="27" width="9.75390625" style="13" customWidth="1"/>
    <col min="28" max="28" width="6.75390625" style="13" customWidth="1"/>
    <col min="29" max="16384" width="8.875" style="13" customWidth="1"/>
  </cols>
  <sheetData>
    <row r="1" spans="3:4" ht="12">
      <c r="C1" s="19" t="str">
        <f>IF(ISBLANK(wyniki!C1),"",wyniki!C1)</f>
        <v>Serock</v>
      </c>
      <c r="D1" s="19" t="str">
        <f>IF(ISBLANK(wyniki!D1),"",wyniki!D1)</f>
        <v>12-14.05.2006</v>
      </c>
    </row>
    <row r="2" spans="3:4" ht="11.25">
      <c r="C2" s="13" t="s">
        <v>65</v>
      </c>
      <c r="D2" s="6" t="str">
        <f>IF(ISBLANK(wyniki!D2),"",wyniki!D2)</f>
        <v>WCSC</v>
      </c>
    </row>
    <row r="3" spans="3:6" ht="11.25">
      <c r="C3" s="13" t="s">
        <v>66</v>
      </c>
      <c r="D3" s="6">
        <f>IF(ISBLANK(wyniki!D3),"",wyniki!D3)</f>
        <v>90</v>
      </c>
      <c r="E3" s="13" t="s">
        <v>71</v>
      </c>
      <c r="F3" s="6">
        <f>IF(ISBLANK(wyniki!F3),"",wyniki!F3)</f>
        <v>3</v>
      </c>
    </row>
    <row r="4" spans="3:12" ht="11.25">
      <c r="C4" s="13" t="s">
        <v>67</v>
      </c>
      <c r="D4" s="6">
        <f>IF(ISBLANK(wyniki!D4),"",wyniki!D4)</f>
        <v>18</v>
      </c>
      <c r="E4" s="13" t="s">
        <v>383</v>
      </c>
      <c r="F4" s="18">
        <f>IF(ISBLANK(wyniki!F4),"",wyniki!F4)</f>
        <v>2212.4</v>
      </c>
      <c r="L4" s="6"/>
    </row>
    <row r="5" spans="3:12" ht="11.25">
      <c r="C5" s="13" t="s">
        <v>72</v>
      </c>
      <c r="D5" s="6" t="str">
        <f>IF(ISBLANK(wyniki!D5),"",wyniki!D5)</f>
        <v>Waldemar Tura</v>
      </c>
      <c r="L5" s="6"/>
    </row>
    <row r="6" spans="3:12" ht="11.25">
      <c r="C6" s="13" t="s">
        <v>70</v>
      </c>
      <c r="D6" s="6" t="str">
        <f>IF(ISBLANK(wyniki!D6),"",wyniki!D6)</f>
        <v>Tadeusz Lehmann</v>
      </c>
      <c r="L6" s="6"/>
    </row>
    <row r="7" spans="1:28" s="6" customFormat="1" ht="11.25">
      <c r="A7" s="26" t="s">
        <v>6</v>
      </c>
      <c r="B7" s="26" t="s">
        <v>7</v>
      </c>
      <c r="C7" s="26" t="s">
        <v>58</v>
      </c>
      <c r="D7" s="27" t="s">
        <v>69</v>
      </c>
      <c r="E7" s="26" t="s">
        <v>8</v>
      </c>
      <c r="F7" s="26" t="s">
        <v>9</v>
      </c>
      <c r="G7" s="25" t="s">
        <v>50</v>
      </c>
      <c r="H7" s="25"/>
      <c r="I7" s="25" t="s">
        <v>51</v>
      </c>
      <c r="J7" s="25"/>
      <c r="K7" s="28" t="s">
        <v>52</v>
      </c>
      <c r="L7" s="25"/>
      <c r="M7" s="25" t="s">
        <v>5</v>
      </c>
      <c r="N7" s="25"/>
      <c r="O7" s="25" t="s">
        <v>53</v>
      </c>
      <c r="P7" s="25"/>
      <c r="Q7" s="25" t="s">
        <v>54</v>
      </c>
      <c r="R7" s="25"/>
      <c r="S7" s="25" t="s">
        <v>55</v>
      </c>
      <c r="T7" s="25"/>
      <c r="U7" s="25" t="s">
        <v>61</v>
      </c>
      <c r="V7" s="25"/>
      <c r="W7" s="25" t="s">
        <v>49</v>
      </c>
      <c r="X7" s="25"/>
      <c r="Y7" s="25" t="s">
        <v>59</v>
      </c>
      <c r="Z7" s="25"/>
      <c r="AA7" s="24" t="s">
        <v>33</v>
      </c>
      <c r="AB7" s="24" t="s">
        <v>60</v>
      </c>
    </row>
    <row r="8" spans="1:28" s="6" customFormat="1" ht="11.25">
      <c r="A8" s="26"/>
      <c r="B8" s="26"/>
      <c r="C8" s="26"/>
      <c r="D8" s="27"/>
      <c r="E8" s="26"/>
      <c r="F8" s="26"/>
      <c r="G8" s="7" t="s">
        <v>10</v>
      </c>
      <c r="H8" s="7" t="s">
        <v>11</v>
      </c>
      <c r="I8" s="7" t="s">
        <v>10</v>
      </c>
      <c r="J8" s="7" t="s">
        <v>11</v>
      </c>
      <c r="K8" s="7" t="s">
        <v>10</v>
      </c>
      <c r="L8" s="7" t="s">
        <v>11</v>
      </c>
      <c r="M8" s="7" t="s">
        <v>10</v>
      </c>
      <c r="N8" s="7" t="s">
        <v>11</v>
      </c>
      <c r="O8" s="7" t="s">
        <v>10</v>
      </c>
      <c r="P8" s="7" t="s">
        <v>11</v>
      </c>
      <c r="Q8" s="7" t="s">
        <v>10</v>
      </c>
      <c r="R8" s="7" t="s">
        <v>11</v>
      </c>
      <c r="S8" s="7" t="s">
        <v>10</v>
      </c>
      <c r="T8" s="7" t="s">
        <v>11</v>
      </c>
      <c r="U8" s="7" t="s">
        <v>10</v>
      </c>
      <c r="V8" s="7" t="s">
        <v>11</v>
      </c>
      <c r="W8" s="7" t="s">
        <v>10</v>
      </c>
      <c r="X8" s="7" t="s">
        <v>11</v>
      </c>
      <c r="Y8" s="7" t="s">
        <v>12</v>
      </c>
      <c r="Z8" s="7" t="s">
        <v>13</v>
      </c>
      <c r="AA8" s="24"/>
      <c r="AB8" s="24"/>
    </row>
    <row r="9" spans="1:28" s="6" customFormat="1" ht="12" customHeight="1">
      <c r="A9" s="6">
        <f>IF(ISBLANK(wyniki!A9),"",wyniki!A9)</f>
        <v>1</v>
      </c>
      <c r="B9" s="6" t="str">
        <f>IF(ISBLANK(wyniki!B9),"",wyniki!B9)</f>
        <v>GM</v>
      </c>
      <c r="C9" s="6" t="str">
        <f>IF(ISBLANK(wyniki!C9),"",wyniki!C9)</f>
        <v>Piotr Murdzia</v>
      </c>
      <c r="D9" s="6" t="str">
        <f>IF(ISBLANK(wyniki!D9),"",wyniki!D9)</f>
        <v>Gdańsk</v>
      </c>
      <c r="E9" s="6" t="str">
        <f>IF(ISBLANK(wyniki!E9),"",wyniki!E9)</f>
        <v>POL</v>
      </c>
      <c r="F9" s="6">
        <f>IF(ISBLANK(wyniki!F9),"",wyniki!F9)</f>
        <v>2798</v>
      </c>
      <c r="G9" s="6">
        <f>IF(ISBLANK(wyniki!G9),"",wyniki!G9)</f>
        <v>15</v>
      </c>
      <c r="H9" s="6">
        <f>IF(ISBLANK(wyniki!H9),"",wyniki!H9)</f>
        <v>20</v>
      </c>
      <c r="I9" s="6">
        <f>IF(ISBLANK(wyniki!I9),"",wyniki!I9)</f>
        <v>15</v>
      </c>
      <c r="J9" s="6">
        <f>IF(ISBLANK(wyniki!J9),"",wyniki!J9)</f>
        <v>40</v>
      </c>
      <c r="K9" s="6">
        <f>IF(ISBLANK(wyniki!K9),"",wyniki!K9)</f>
        <v>15</v>
      </c>
      <c r="L9" s="6">
        <f>IF(ISBLANK(wyniki!L9),"",wyniki!L9)</f>
        <v>61</v>
      </c>
      <c r="M9" s="8">
        <f>IF(ISBLANK(wyniki!M9),"",wyniki!M9)</f>
        <v>45</v>
      </c>
      <c r="N9" s="6">
        <f>IF(ISBLANK(wyniki!N9),"",wyniki!N9)</f>
        <v>121</v>
      </c>
      <c r="O9" s="6">
        <f>IF(ISBLANK(wyniki!O9),"",wyniki!O9)</f>
        <v>15</v>
      </c>
      <c r="P9" s="6">
        <f>IF(ISBLANK(wyniki!P9),"",wyniki!P9)</f>
        <v>16</v>
      </c>
      <c r="Q9" s="6">
        <f>IF(ISBLANK(wyniki!Q9),"",wyniki!Q9)</f>
        <v>15</v>
      </c>
      <c r="R9" s="6">
        <f>IF(ISBLANK(wyniki!R9),"",wyniki!R9)</f>
        <v>28</v>
      </c>
      <c r="S9" s="6">
        <f>IF(ISBLANK(wyniki!S9),"",wyniki!S9)</f>
        <v>15</v>
      </c>
      <c r="T9" s="6">
        <f>IF(ISBLANK(wyniki!T9),"",wyniki!T9)</f>
        <v>42</v>
      </c>
      <c r="U9" s="6">
        <f>IF(ISBLANK(wyniki!U9),"",wyniki!U9)</f>
        <v>45</v>
      </c>
      <c r="V9" s="6">
        <f>IF(ISBLANK(wyniki!V9),"",wyniki!V9)</f>
        <v>86</v>
      </c>
      <c r="W9" s="8">
        <f>IF(ISBLANK(wyniki!W9),"",wyniki!W9)</f>
        <v>90</v>
      </c>
      <c r="X9" s="6">
        <f>IF(ISBLANK(wyniki!X9),"",wyniki!X9)</f>
        <v>207</v>
      </c>
      <c r="Y9" s="9">
        <f>IF(ISBLANK(wyniki!Y9),"",wyniki!Y9)</f>
        <v>1</v>
      </c>
      <c r="Z9" s="7">
        <f>IF(ISBLANK(wyniki!Z9),"",wyniki!Z9)</f>
        <v>1</v>
      </c>
      <c r="AA9" s="10">
        <f>IF(ISBLANK(wyniki!AA9),"",wyniki!AA9)</f>
        <v>2798</v>
      </c>
      <c r="AB9" s="11">
        <f>IF(ISBLANK(wyniki!AB9),"",wyniki!AB9)</f>
        <v>0</v>
      </c>
    </row>
    <row r="10" spans="1:28" s="6" customFormat="1" ht="12" customHeight="1">
      <c r="A10" s="6">
        <f>IF(ISBLANK(wyniki!A10),"",wyniki!A10)</f>
        <v>2</v>
      </c>
      <c r="B10" s="6" t="str">
        <f>IF(ISBLANK(wyniki!B10),"",wyniki!B10)</f>
        <v>IM</v>
      </c>
      <c r="C10" s="6" t="str">
        <f>IF(ISBLANK(wyniki!C10),"",wyniki!C10)</f>
        <v>Bogusz Piliczewski</v>
      </c>
      <c r="D10" s="6" t="str">
        <f>IF(ISBLANK(wyniki!D10),"",wyniki!D10)</f>
        <v>Gdańsk</v>
      </c>
      <c r="E10" s="6" t="str">
        <f>IF(ISBLANK(wyniki!E10),"",wyniki!E10)</f>
        <v>POL</v>
      </c>
      <c r="F10" s="6">
        <f>IF(ISBLANK(wyniki!F10),"",wyniki!F10)</f>
        <v>2454</v>
      </c>
      <c r="G10" s="6">
        <f>IF(ISBLANK(wyniki!G10),"",wyniki!G10)</f>
        <v>15</v>
      </c>
      <c r="H10" s="6">
        <f>IF(ISBLANK(wyniki!H10),"",wyniki!H10)</f>
        <v>20</v>
      </c>
      <c r="I10" s="6">
        <f>IF(ISBLANK(wyniki!I10),"",wyniki!I10)</f>
        <v>15</v>
      </c>
      <c r="J10" s="6">
        <f>IF(ISBLANK(wyniki!J10),"",wyniki!J10)</f>
        <v>60</v>
      </c>
      <c r="K10" s="6">
        <f>IF(ISBLANK(wyniki!K10),"",wyniki!K10)</f>
        <v>15</v>
      </c>
      <c r="L10" s="6">
        <f>IF(ISBLANK(wyniki!L10),"",wyniki!L10)</f>
        <v>100</v>
      </c>
      <c r="M10" s="8">
        <f>IF(ISBLANK(wyniki!M10),"",wyniki!M10)</f>
        <v>45</v>
      </c>
      <c r="N10" s="6">
        <f>IF(ISBLANK(wyniki!N10),"",wyniki!N10)</f>
        <v>180</v>
      </c>
      <c r="O10" s="6">
        <f>IF(ISBLANK(wyniki!O10),"",wyniki!O10)</f>
        <v>5</v>
      </c>
      <c r="P10" s="6">
        <f>IF(ISBLANK(wyniki!P10),"",wyniki!P10)</f>
        <v>50</v>
      </c>
      <c r="Q10" s="6">
        <f>IF(ISBLANK(wyniki!Q10),"",wyniki!Q10)</f>
        <v>15</v>
      </c>
      <c r="R10" s="6">
        <f>IF(ISBLANK(wyniki!R10),"",wyniki!R10)</f>
        <v>40</v>
      </c>
      <c r="S10" s="6">
        <f>IF(ISBLANK(wyniki!S10),"",wyniki!S10)</f>
        <v>10</v>
      </c>
      <c r="T10" s="6">
        <f>IF(ISBLANK(wyniki!T10),"",wyniki!T10)</f>
        <v>50</v>
      </c>
      <c r="U10" s="6">
        <f>IF(ISBLANK(wyniki!U10),"",wyniki!U10)</f>
        <v>30</v>
      </c>
      <c r="V10" s="6">
        <f>IF(ISBLANK(wyniki!V10),"",wyniki!V10)</f>
        <v>140</v>
      </c>
      <c r="W10" s="8">
        <f>IF(ISBLANK(wyniki!W10),"",wyniki!W10)</f>
        <v>75</v>
      </c>
      <c r="X10" s="6">
        <f>IF(ISBLANK(wyniki!X10),"",wyniki!X10)</f>
        <v>320</v>
      </c>
      <c r="Y10" s="9">
        <f>IF(ISBLANK(wyniki!Y10),"",wyniki!Y10)</f>
        <v>2</v>
      </c>
      <c r="Z10" s="7">
        <f>IF(ISBLANK(wyniki!Z10),"",wyniki!Z10)</f>
        <v>2</v>
      </c>
      <c r="AA10" s="10">
        <f>IF(ISBLANK(wyniki!AA10),"",wyniki!AA10)</f>
        <v>2538.66</v>
      </c>
      <c r="AB10" s="11">
        <f>IF(ISBLANK(wyniki!AB10),"",wyniki!AB10)</f>
        <v>14.700000000000017</v>
      </c>
    </row>
    <row r="11" spans="1:28" s="6" customFormat="1" ht="12" customHeight="1">
      <c r="A11" s="6">
        <f>IF(ISBLANK(wyniki!A11),"",wyniki!A11)</f>
        <v>3</v>
      </c>
      <c r="B11" s="6" t="str">
        <f>IF(ISBLANK(wyniki!B11),"",wyniki!B11)</f>
        <v>FM</v>
      </c>
      <c r="C11" s="6" t="str">
        <f>IF(ISBLANK(wyniki!C11),"",wyniki!C11)</f>
        <v>Zbigniew Szczep</v>
      </c>
      <c r="D11" s="6" t="str">
        <f>IF(ISBLANK(wyniki!D11),"",wyniki!D11)</f>
        <v>Gdańsk</v>
      </c>
      <c r="E11" s="6" t="str">
        <f>IF(ISBLANK(wyniki!E11),"",wyniki!E11)</f>
        <v>POL</v>
      </c>
      <c r="F11" s="6">
        <f>IF(ISBLANK(wyniki!F11),"",wyniki!F11)</f>
        <v>2399</v>
      </c>
      <c r="G11" s="6">
        <f>IF(ISBLANK(wyniki!G11),"",wyniki!G11)</f>
        <v>15</v>
      </c>
      <c r="H11" s="6">
        <f>IF(ISBLANK(wyniki!H11),"",wyniki!H11)</f>
        <v>20</v>
      </c>
      <c r="I11" s="6">
        <f>IF(ISBLANK(wyniki!I11),"",wyniki!I11)</f>
        <v>15</v>
      </c>
      <c r="J11" s="6">
        <f>IF(ISBLANK(wyniki!J11),"",wyniki!J11)</f>
        <v>55</v>
      </c>
      <c r="K11" s="6">
        <f>IF(ISBLANK(wyniki!K11),"",wyniki!K11)</f>
        <v>6</v>
      </c>
      <c r="L11" s="6">
        <f>IF(ISBLANK(wyniki!L11),"",wyniki!L11)</f>
        <v>100</v>
      </c>
      <c r="M11" s="8">
        <f>IF(ISBLANK(wyniki!M11),"",wyniki!M11)</f>
        <v>36</v>
      </c>
      <c r="N11" s="6">
        <f>IF(ISBLANK(wyniki!N11),"",wyniki!N11)</f>
        <v>175</v>
      </c>
      <c r="O11" s="6">
        <f>IF(ISBLANK(wyniki!O11),"",wyniki!O11)</f>
        <v>10</v>
      </c>
      <c r="P11" s="6">
        <f>IF(ISBLANK(wyniki!P11),"",wyniki!P11)</f>
        <v>50</v>
      </c>
      <c r="Q11" s="6">
        <f>IF(ISBLANK(wyniki!Q11),"",wyniki!Q11)</f>
        <v>15</v>
      </c>
      <c r="R11" s="6">
        <f>IF(ISBLANK(wyniki!R11),"",wyniki!R11)</f>
        <v>38</v>
      </c>
      <c r="S11" s="6">
        <f>IF(ISBLANK(wyniki!S11),"",wyniki!S11)</f>
        <v>13.5</v>
      </c>
      <c r="T11" s="6">
        <f>IF(ISBLANK(wyniki!T11),"",wyniki!T11)</f>
        <v>50</v>
      </c>
      <c r="U11" s="6">
        <f>IF(ISBLANK(wyniki!U11),"",wyniki!U11)</f>
        <v>38.5</v>
      </c>
      <c r="V11" s="6">
        <f>IF(ISBLANK(wyniki!V11),"",wyniki!V11)</f>
        <v>138</v>
      </c>
      <c r="W11" s="8">
        <f>IF(ISBLANK(wyniki!W11),"",wyniki!W11)</f>
        <v>74.5</v>
      </c>
      <c r="X11" s="6">
        <f>IF(ISBLANK(wyniki!X11),"",wyniki!X11)</f>
        <v>313</v>
      </c>
      <c r="Y11" s="9">
        <f>IF(ISBLANK(wyniki!Y11),"",wyniki!Y11)</f>
        <v>3</v>
      </c>
      <c r="Z11" s="7">
        <f>IF(ISBLANK(wyniki!Z11),"",wyniki!Z11)</f>
        <v>3</v>
      </c>
      <c r="AA11" s="10">
        <f>IF(ISBLANK(wyniki!AA11),"",wyniki!AA11)</f>
        <v>2530.01</v>
      </c>
      <c r="AB11" s="11">
        <f>IF(ISBLANK(wyniki!AB11),"",wyniki!AB11)</f>
        <v>22.739999999999995</v>
      </c>
    </row>
    <row r="12" spans="1:28" s="6" customFormat="1" ht="12" customHeight="1">
      <c r="A12" s="6">
        <f>IF(ISBLANK(wyniki!A12),"",wyniki!A12)</f>
        <v>4</v>
      </c>
      <c r="B12" s="6" t="str">
        <f>IF(ISBLANK(wyniki!B12),"",wyniki!B12)</f>
        <v>IM</v>
      </c>
      <c r="C12" s="6" t="str">
        <f>IF(ISBLANK(wyniki!C12),"",wyniki!C12)</f>
        <v>Andrey Selivanov</v>
      </c>
      <c r="D12" s="6" t="str">
        <f>IF(ISBLANK(wyniki!D12),"",wyniki!D12)</f>
        <v>Moskwa</v>
      </c>
      <c r="E12" s="6" t="str">
        <f>IF(ISBLANK(wyniki!E12),"",wyniki!E12)</f>
        <v>RUS</v>
      </c>
      <c r="F12" s="6">
        <f>IF(ISBLANK(wyniki!F12),"",wyniki!F12)</f>
        <v>2524</v>
      </c>
      <c r="G12" s="6">
        <f>IF(ISBLANK(wyniki!G12),"",wyniki!G12)</f>
        <v>15</v>
      </c>
      <c r="H12" s="6">
        <f>IF(ISBLANK(wyniki!H12),"",wyniki!H12)</f>
        <v>19</v>
      </c>
      <c r="I12" s="6">
        <f>IF(ISBLANK(wyniki!I12),"",wyniki!I12)</f>
        <v>15</v>
      </c>
      <c r="J12" s="6">
        <f>IF(ISBLANK(wyniki!J12),"",wyniki!J12)</f>
        <v>51</v>
      </c>
      <c r="K12" s="6">
        <f>IF(ISBLANK(wyniki!K12),"",wyniki!K12)</f>
        <v>6</v>
      </c>
      <c r="L12" s="6">
        <f>IF(ISBLANK(wyniki!L12),"",wyniki!L12)</f>
        <v>100</v>
      </c>
      <c r="M12" s="8">
        <f>IF(ISBLANK(wyniki!M12),"",wyniki!M12)</f>
        <v>36</v>
      </c>
      <c r="N12" s="6">
        <f>IF(ISBLANK(wyniki!N12),"",wyniki!N12)</f>
        <v>170</v>
      </c>
      <c r="O12" s="6">
        <f>IF(ISBLANK(wyniki!O12),"",wyniki!O12)</f>
        <v>7.5</v>
      </c>
      <c r="P12" s="6">
        <f>IF(ISBLANK(wyniki!P12),"",wyniki!P12)</f>
        <v>50</v>
      </c>
      <c r="Q12" s="6">
        <f>IF(ISBLANK(wyniki!Q12),"",wyniki!Q12)</f>
        <v>15</v>
      </c>
      <c r="R12" s="6">
        <f>IF(ISBLANK(wyniki!R12),"",wyniki!R12)</f>
        <v>35</v>
      </c>
      <c r="S12" s="6">
        <f>IF(ISBLANK(wyniki!S12),"",wyniki!S12)</f>
        <v>15</v>
      </c>
      <c r="T12" s="6">
        <f>IF(ISBLANK(wyniki!T12),"",wyniki!T12)</f>
        <v>47</v>
      </c>
      <c r="U12" s="6">
        <f>IF(ISBLANK(wyniki!U12),"",wyniki!U12)</f>
        <v>37.5</v>
      </c>
      <c r="V12" s="6">
        <f>IF(ISBLANK(wyniki!V12),"",wyniki!V12)</f>
        <v>132</v>
      </c>
      <c r="W12" s="8">
        <f>IF(ISBLANK(wyniki!W12),"",wyniki!W12)</f>
        <v>73.5</v>
      </c>
      <c r="X12" s="6">
        <f>IF(ISBLANK(wyniki!X12),"",wyniki!X12)</f>
        <v>302</v>
      </c>
      <c r="Y12" s="9">
        <f>IF(ISBLANK(wyniki!Y12),"",wyniki!Y12)</f>
        <v>4</v>
      </c>
      <c r="Z12" s="7">
        <f>IF(ISBLANK(wyniki!Z12),"",wyniki!Z12)</f>
      </c>
      <c r="AA12" s="10">
        <f>IF(ISBLANK(wyniki!AA12),"",wyniki!AA12)</f>
        <v>2512.7200000000003</v>
      </c>
      <c r="AB12" s="11">
        <f>IF(ISBLANK(wyniki!AB12),"",wyniki!AB12)</f>
        <v>-1.950000000000017</v>
      </c>
    </row>
    <row r="13" spans="1:28" s="6" customFormat="1" ht="12" customHeight="1">
      <c r="A13" s="6">
        <f>IF(ISBLANK(wyniki!A13),"",wyniki!A13)</f>
        <v>5</v>
      </c>
      <c r="B13" s="6">
        <f>IF(ISBLANK(wyniki!B13),"",wyniki!B13)</f>
      </c>
      <c r="C13" s="6" t="str">
        <f>IF(ISBLANK(wyniki!C13),"",wyniki!C13)</f>
        <v>Stefan Parzuch</v>
      </c>
      <c r="D13" s="6" t="str">
        <f>IF(ISBLANK(wyniki!D13),"",wyniki!D13)</f>
        <v>Legionowo</v>
      </c>
      <c r="E13" s="6" t="str">
        <f>IF(ISBLANK(wyniki!E13),"",wyniki!E13)</f>
        <v>POL</v>
      </c>
      <c r="F13" s="6">
        <f>IF(ISBLANK(wyniki!F13),"",wyniki!F13)</f>
        <v>2003</v>
      </c>
      <c r="G13" s="6">
        <f>IF(ISBLANK(wyniki!G13),"",wyniki!G13)</f>
        <v>15</v>
      </c>
      <c r="H13" s="6">
        <f>IF(ISBLANK(wyniki!H13),"",wyniki!H13)</f>
        <v>20</v>
      </c>
      <c r="I13" s="6">
        <f>IF(ISBLANK(wyniki!I13),"",wyniki!I13)</f>
        <v>13</v>
      </c>
      <c r="J13" s="6">
        <f>IF(ISBLANK(wyniki!J13),"",wyniki!J13)</f>
        <v>51</v>
      </c>
      <c r="K13" s="6">
        <f>IF(ISBLANK(wyniki!K13),"",wyniki!K13)</f>
        <v>11</v>
      </c>
      <c r="L13" s="6">
        <f>IF(ISBLANK(wyniki!L13),"",wyniki!L13)</f>
        <v>84</v>
      </c>
      <c r="M13" s="8">
        <f>IF(ISBLANK(wyniki!M13),"",wyniki!M13)</f>
        <v>39</v>
      </c>
      <c r="N13" s="6">
        <f>IF(ISBLANK(wyniki!N13),"",wyniki!N13)</f>
        <v>155</v>
      </c>
      <c r="O13" s="6">
        <f>IF(ISBLANK(wyniki!O13),"",wyniki!O13)</f>
        <v>12.5</v>
      </c>
      <c r="P13" s="6">
        <f>IF(ISBLANK(wyniki!P13),"",wyniki!P13)</f>
        <v>49</v>
      </c>
      <c r="Q13" s="6">
        <f>IF(ISBLANK(wyniki!Q13),"",wyniki!Q13)</f>
        <v>12.5</v>
      </c>
      <c r="R13" s="6">
        <f>IF(ISBLANK(wyniki!R13),"",wyniki!R13)</f>
        <v>75</v>
      </c>
      <c r="S13" s="6">
        <f>IF(ISBLANK(wyniki!S13),"",wyniki!S13)</f>
        <v>9</v>
      </c>
      <c r="T13" s="6">
        <f>IF(ISBLANK(wyniki!T13),"",wyniki!T13)</f>
        <v>48</v>
      </c>
      <c r="U13" s="6">
        <f>IF(ISBLANK(wyniki!U13),"",wyniki!U13)</f>
        <v>34</v>
      </c>
      <c r="V13" s="6">
        <f>IF(ISBLANK(wyniki!V13),"",wyniki!V13)</f>
        <v>172</v>
      </c>
      <c r="W13" s="8">
        <f>IF(ISBLANK(wyniki!W13),"",wyniki!W13)</f>
        <v>73</v>
      </c>
      <c r="X13" s="6">
        <f>IF(ISBLANK(wyniki!X13),"",wyniki!X13)</f>
        <v>327</v>
      </c>
      <c r="Y13" s="9">
        <f>IF(ISBLANK(wyniki!Y13),"",wyniki!Y13)</f>
        <v>5</v>
      </c>
      <c r="Z13" s="7">
        <f>IF(ISBLANK(wyniki!Z13),"",wyniki!Z13)</f>
        <v>4</v>
      </c>
      <c r="AA13" s="10">
        <f>IF(ISBLANK(wyniki!AA13),"",wyniki!AA13)</f>
        <v>2504.08</v>
      </c>
      <c r="AB13" s="11">
        <f>IF(ISBLANK(wyniki!AB13),"",wyniki!AB13)</f>
        <v>86.94</v>
      </c>
    </row>
    <row r="14" spans="1:28" s="6" customFormat="1" ht="12" customHeight="1">
      <c r="A14" s="6">
        <f>IF(ISBLANK(wyniki!A14),"",wyniki!A14)</f>
        <v>6</v>
      </c>
      <c r="B14" s="6">
        <f>IF(ISBLANK(wyniki!B14),"",wyniki!B14)</f>
      </c>
      <c r="C14" s="6" t="str">
        <f>IF(ISBLANK(wyniki!C14),"",wyniki!C14)</f>
        <v>Aleksandr Bulavka</v>
      </c>
      <c r="D14" s="6">
        <f>IF(ISBLANK(wyniki!D14),"",wyniki!D14)</f>
      </c>
      <c r="E14" s="6" t="str">
        <f>IF(ISBLANK(wyniki!E14),"",wyniki!E14)</f>
        <v>BLR</v>
      </c>
      <c r="F14" s="6">
        <f>IF(ISBLANK(wyniki!F14),"",wyniki!F14)</f>
        <v>2388</v>
      </c>
      <c r="G14" s="6">
        <f>IF(ISBLANK(wyniki!G14),"",wyniki!G14)</f>
        <v>10</v>
      </c>
      <c r="H14" s="6">
        <f>IF(ISBLANK(wyniki!H14),"",wyniki!H14)</f>
        <v>20</v>
      </c>
      <c r="I14" s="6">
        <f>IF(ISBLANK(wyniki!I14),"",wyniki!I14)</f>
        <v>13.5</v>
      </c>
      <c r="J14" s="6">
        <f>IF(ISBLANK(wyniki!J14),"",wyniki!J14)</f>
        <v>28</v>
      </c>
      <c r="K14" s="6">
        <f>IF(ISBLANK(wyniki!K14),"",wyniki!K14)</f>
        <v>7</v>
      </c>
      <c r="L14" s="6">
        <f>IF(ISBLANK(wyniki!L14),"",wyniki!L14)</f>
        <v>100</v>
      </c>
      <c r="M14" s="8">
        <f>IF(ISBLANK(wyniki!M14),"",wyniki!M14)</f>
        <v>30.5</v>
      </c>
      <c r="N14" s="6">
        <f>IF(ISBLANK(wyniki!N14),"",wyniki!N14)</f>
        <v>148</v>
      </c>
      <c r="O14" s="6">
        <f>IF(ISBLANK(wyniki!O14),"",wyniki!O14)</f>
        <v>15</v>
      </c>
      <c r="P14" s="6">
        <f>IF(ISBLANK(wyniki!P14),"",wyniki!P14)</f>
        <v>25</v>
      </c>
      <c r="Q14" s="6">
        <f>IF(ISBLANK(wyniki!Q14),"",wyniki!Q14)</f>
        <v>15</v>
      </c>
      <c r="R14" s="6">
        <f>IF(ISBLANK(wyniki!R14),"",wyniki!R14)</f>
        <v>44</v>
      </c>
      <c r="S14" s="6">
        <f>IF(ISBLANK(wyniki!S14),"",wyniki!S14)</f>
        <v>10</v>
      </c>
      <c r="T14" s="6">
        <f>IF(ISBLANK(wyniki!T14),"",wyniki!T14)</f>
        <v>50</v>
      </c>
      <c r="U14" s="6">
        <f>IF(ISBLANK(wyniki!U14),"",wyniki!U14)</f>
        <v>40</v>
      </c>
      <c r="V14" s="6">
        <f>IF(ISBLANK(wyniki!V14),"",wyniki!V14)</f>
        <v>119</v>
      </c>
      <c r="W14" s="8">
        <f>IF(ISBLANK(wyniki!W14),"",wyniki!W14)</f>
        <v>70.5</v>
      </c>
      <c r="X14" s="6">
        <f>IF(ISBLANK(wyniki!X14),"",wyniki!X14)</f>
        <v>267</v>
      </c>
      <c r="Y14" s="9">
        <f>IF(ISBLANK(wyniki!Y14),"",wyniki!Y14)</f>
        <v>6</v>
      </c>
      <c r="Z14" s="7">
        <f>IF(ISBLANK(wyniki!Z14),"",wyniki!Z14)</f>
      </c>
      <c r="AA14" s="10">
        <f>IF(ISBLANK(wyniki!AA14),"",wyniki!AA14)</f>
        <v>2460.85</v>
      </c>
      <c r="AB14" s="11">
        <f>IF(ISBLANK(wyniki!AB14),"",wyniki!AB14)</f>
        <v>12.659999999999997</v>
      </c>
    </row>
    <row r="15" spans="1:28" s="6" customFormat="1" ht="12" customHeight="1">
      <c r="A15" s="6">
        <f>IF(ISBLANK(wyniki!A15),"",wyniki!A15)</f>
        <v>7</v>
      </c>
      <c r="B15" s="6" t="str">
        <f>IF(ISBLANK(wyniki!B15),"",wyniki!B15)</f>
        <v>IM</v>
      </c>
      <c r="C15" s="6" t="str">
        <f>IF(ISBLANK(wyniki!C15),"",wyniki!C15)</f>
        <v>Valerij Kopyl</v>
      </c>
      <c r="D15" s="6" t="str">
        <f>IF(ISBLANK(wyniki!D15),"",wyniki!D15)</f>
        <v>Poltava</v>
      </c>
      <c r="E15" s="6" t="str">
        <f>IF(ISBLANK(wyniki!E15),"",wyniki!E15)</f>
        <v>UKR</v>
      </c>
      <c r="F15" s="6">
        <f>IF(ISBLANK(wyniki!F15),"",wyniki!F15)</f>
        <v>2457</v>
      </c>
      <c r="G15" s="6">
        <f>IF(ISBLANK(wyniki!G15),"",wyniki!G15)</f>
        <v>10</v>
      </c>
      <c r="H15" s="6">
        <f>IF(ISBLANK(wyniki!H15),"",wyniki!H15)</f>
        <v>20</v>
      </c>
      <c r="I15" s="6">
        <f>IF(ISBLANK(wyniki!I15),"",wyniki!I15)</f>
        <v>10</v>
      </c>
      <c r="J15" s="6">
        <f>IF(ISBLANK(wyniki!J15),"",wyniki!J15)</f>
        <v>60</v>
      </c>
      <c r="K15" s="6">
        <f>IF(ISBLANK(wyniki!K15),"",wyniki!K15)</f>
        <v>12</v>
      </c>
      <c r="L15" s="6">
        <f>IF(ISBLANK(wyniki!L15),"",wyniki!L15)</f>
        <v>100</v>
      </c>
      <c r="M15" s="8">
        <f>IF(ISBLANK(wyniki!M15),"",wyniki!M15)</f>
        <v>32</v>
      </c>
      <c r="N15" s="6">
        <f>IF(ISBLANK(wyniki!N15),"",wyniki!N15)</f>
        <v>180</v>
      </c>
      <c r="O15" s="6">
        <f>IF(ISBLANK(wyniki!O15),"",wyniki!O15)</f>
        <v>15</v>
      </c>
      <c r="P15" s="6">
        <f>IF(ISBLANK(wyniki!P15),"",wyniki!P15)</f>
        <v>23</v>
      </c>
      <c r="Q15" s="6">
        <f>IF(ISBLANK(wyniki!Q15),"",wyniki!Q15)</f>
        <v>15</v>
      </c>
      <c r="R15" s="6">
        <f>IF(ISBLANK(wyniki!R15),"",wyniki!R15)</f>
        <v>39</v>
      </c>
      <c r="S15" s="6">
        <f>IF(ISBLANK(wyniki!S15),"",wyniki!S15)</f>
        <v>8.5</v>
      </c>
      <c r="T15" s="6">
        <f>IF(ISBLANK(wyniki!T15),"",wyniki!T15)</f>
        <v>50</v>
      </c>
      <c r="U15" s="6">
        <f>IF(ISBLANK(wyniki!U15),"",wyniki!U15)</f>
        <v>38.5</v>
      </c>
      <c r="V15" s="6">
        <f>IF(ISBLANK(wyniki!V15),"",wyniki!V15)</f>
        <v>112</v>
      </c>
      <c r="W15" s="8">
        <f>IF(ISBLANK(wyniki!W15),"",wyniki!W15)</f>
        <v>70.5</v>
      </c>
      <c r="X15" s="6">
        <f>IF(ISBLANK(wyniki!X15),"",wyniki!X15)</f>
        <v>292</v>
      </c>
      <c r="Y15" s="9">
        <f>IF(ISBLANK(wyniki!Y15),"",wyniki!Y15)</f>
        <v>7</v>
      </c>
      <c r="Z15" s="7">
        <f>IF(ISBLANK(wyniki!Z15),"",wyniki!Z15)</f>
      </c>
      <c r="AA15" s="10">
        <f>IF(ISBLANK(wyniki!AA15),"",wyniki!AA15)</f>
        <v>2460.85</v>
      </c>
      <c r="AB15" s="11">
        <f>IF(ISBLANK(wyniki!AB15),"",wyniki!AB15)</f>
        <v>0.6599999999999966</v>
      </c>
    </row>
    <row r="16" spans="1:28" s="6" customFormat="1" ht="12" customHeight="1">
      <c r="A16" s="6">
        <f>IF(ISBLANK(wyniki!A16),"",wyniki!A16)</f>
        <v>8</v>
      </c>
      <c r="B16" s="6">
        <f>IF(ISBLANK(wyniki!B16),"",wyniki!B16)</f>
      </c>
      <c r="C16" s="6" t="str">
        <f>IF(ISBLANK(wyniki!C16),"",wyniki!C16)</f>
        <v>Satkus Vidmantas</v>
      </c>
      <c r="D16" s="6">
        <f>IF(ISBLANK(wyniki!D16),"",wyniki!D16)</f>
      </c>
      <c r="E16" s="6" t="str">
        <f>IF(ISBLANK(wyniki!E16),"",wyniki!E16)</f>
        <v>LIT</v>
      </c>
      <c r="F16" s="6">
        <f>IF(ISBLANK(wyniki!F16),"",wyniki!F16)</f>
        <v>2242</v>
      </c>
      <c r="G16" s="6">
        <f>IF(ISBLANK(wyniki!G16),"",wyniki!G16)</f>
        <v>10</v>
      </c>
      <c r="H16" s="6">
        <f>IF(ISBLANK(wyniki!H16),"",wyniki!H16)</f>
        <v>20</v>
      </c>
      <c r="I16" s="6">
        <f>IF(ISBLANK(wyniki!I16),"",wyniki!I16)</f>
        <v>13.5</v>
      </c>
      <c r="J16" s="6">
        <f>IF(ISBLANK(wyniki!J16),"",wyniki!J16)</f>
        <v>52</v>
      </c>
      <c r="K16" s="6">
        <f>IF(ISBLANK(wyniki!K16),"",wyniki!K16)</f>
        <v>6</v>
      </c>
      <c r="L16" s="6">
        <f>IF(ISBLANK(wyniki!L16),"",wyniki!L16)</f>
        <v>93</v>
      </c>
      <c r="M16" s="8">
        <f>IF(ISBLANK(wyniki!M16),"",wyniki!M16)</f>
        <v>29.5</v>
      </c>
      <c r="N16" s="6">
        <f>IF(ISBLANK(wyniki!N16),"",wyniki!N16)</f>
        <v>165</v>
      </c>
      <c r="O16" s="6">
        <f>IF(ISBLANK(wyniki!O16),"",wyniki!O16)</f>
        <v>10</v>
      </c>
      <c r="P16" s="6">
        <f>IF(ISBLANK(wyniki!P16),"",wyniki!P16)</f>
        <v>50</v>
      </c>
      <c r="Q16" s="6">
        <f>IF(ISBLANK(wyniki!Q16),"",wyniki!Q16)</f>
        <v>15</v>
      </c>
      <c r="R16" s="6">
        <f>IF(ISBLANK(wyniki!R16),"",wyniki!R16)</f>
        <v>57</v>
      </c>
      <c r="S16" s="6">
        <f>IF(ISBLANK(wyniki!S16),"",wyniki!S16)</f>
        <v>10</v>
      </c>
      <c r="T16" s="6">
        <f>IF(ISBLANK(wyniki!T16),"",wyniki!T16)</f>
        <v>50</v>
      </c>
      <c r="U16" s="6">
        <f>IF(ISBLANK(wyniki!U16),"",wyniki!U16)</f>
        <v>35</v>
      </c>
      <c r="V16" s="6">
        <f>IF(ISBLANK(wyniki!V16),"",wyniki!V16)</f>
        <v>157</v>
      </c>
      <c r="W16" s="8">
        <f>IF(ISBLANK(wyniki!W16),"",wyniki!W16)</f>
        <v>64.5</v>
      </c>
      <c r="X16" s="6">
        <f>IF(ISBLANK(wyniki!X16),"",wyniki!X16)</f>
        <v>322</v>
      </c>
      <c r="Y16" s="9">
        <f>IF(ISBLANK(wyniki!Y16),"",wyniki!Y16)</f>
        <v>8</v>
      </c>
      <c r="Z16" s="7">
        <f>IF(ISBLANK(wyniki!Z16),"",wyniki!Z16)</f>
      </c>
      <c r="AA16" s="10">
        <f>IF(ISBLANK(wyniki!AA16),"",wyniki!AA16)</f>
        <v>2357.12</v>
      </c>
      <c r="AB16" s="11">
        <f>IF(ISBLANK(wyniki!AB16),"",wyniki!AB16)</f>
        <v>19.97999999999999</v>
      </c>
    </row>
    <row r="17" spans="1:28" s="6" customFormat="1" ht="12" customHeight="1">
      <c r="A17" s="6">
        <f>IF(ISBLANK(wyniki!A17),"",wyniki!A17)</f>
        <v>9</v>
      </c>
      <c r="B17" s="6" t="str">
        <f>IF(ISBLANK(wyniki!B17),"",wyniki!B17)</f>
        <v>FM</v>
      </c>
      <c r="C17" s="6" t="str">
        <f>IF(ISBLANK(wyniki!C17),"",wyniki!C17)</f>
        <v>Siran Lubomir</v>
      </c>
      <c r="D17" s="6" t="str">
        <f>IF(ISBLANK(wyniki!D17),"",wyniki!D17)</f>
        <v>Bratislava</v>
      </c>
      <c r="E17" s="6" t="str">
        <f>IF(ISBLANK(wyniki!E17),"",wyniki!E17)</f>
        <v>SVK</v>
      </c>
      <c r="F17" s="6">
        <f>IF(ISBLANK(wyniki!F17),"",wyniki!F17)</f>
        <v>2325</v>
      </c>
      <c r="G17" s="6">
        <f>IF(ISBLANK(wyniki!G17),"",wyniki!G17)</f>
        <v>10</v>
      </c>
      <c r="H17" s="6">
        <f>IF(ISBLANK(wyniki!H17),"",wyniki!H17)</f>
        <v>9</v>
      </c>
      <c r="I17" s="6">
        <f>IF(ISBLANK(wyniki!I17),"",wyniki!I17)</f>
        <v>12.5</v>
      </c>
      <c r="J17" s="6">
        <f>IF(ISBLANK(wyniki!J17),"",wyniki!J17)</f>
        <v>60</v>
      </c>
      <c r="K17" s="6">
        <f>IF(ISBLANK(wyniki!K17),"",wyniki!K17)</f>
        <v>6</v>
      </c>
      <c r="L17" s="6">
        <f>IF(ISBLANK(wyniki!L17),"",wyniki!L17)</f>
        <v>79</v>
      </c>
      <c r="M17" s="8">
        <f>IF(ISBLANK(wyniki!M17),"",wyniki!M17)</f>
        <v>28.5</v>
      </c>
      <c r="N17" s="6">
        <f>IF(ISBLANK(wyniki!N17),"",wyniki!N17)</f>
        <v>148</v>
      </c>
      <c r="O17" s="6">
        <f>IF(ISBLANK(wyniki!O17),"",wyniki!O17)</f>
        <v>10</v>
      </c>
      <c r="P17" s="6">
        <f>IF(ISBLANK(wyniki!P17),"",wyniki!P17)</f>
        <v>50</v>
      </c>
      <c r="Q17" s="6">
        <f>IF(ISBLANK(wyniki!Q17),"",wyniki!Q17)</f>
        <v>10</v>
      </c>
      <c r="R17" s="6">
        <f>IF(ISBLANK(wyniki!R17),"",wyniki!R17)</f>
        <v>80</v>
      </c>
      <c r="S17" s="6">
        <f>IF(ISBLANK(wyniki!S17),"",wyniki!S17)</f>
        <v>13.5</v>
      </c>
      <c r="T17" s="6">
        <f>IF(ISBLANK(wyniki!T17),"",wyniki!T17)</f>
        <v>49</v>
      </c>
      <c r="U17" s="6">
        <f>IF(ISBLANK(wyniki!U17),"",wyniki!U17)</f>
        <v>33.5</v>
      </c>
      <c r="V17" s="6">
        <f>IF(ISBLANK(wyniki!V17),"",wyniki!V17)</f>
        <v>179</v>
      </c>
      <c r="W17" s="8">
        <f>IF(ISBLANK(wyniki!W17),"",wyniki!W17)</f>
        <v>62</v>
      </c>
      <c r="X17" s="6">
        <f>IF(ISBLANK(wyniki!X17),"",wyniki!X17)</f>
        <v>327</v>
      </c>
      <c r="Y17" s="9">
        <f>IF(ISBLANK(wyniki!Y17),"",wyniki!Y17)</f>
        <v>9</v>
      </c>
      <c r="Z17" s="7">
        <f>IF(ISBLANK(wyniki!Z17),"",wyniki!Z17)</f>
      </c>
      <c r="AA17" s="10">
        <f>IF(ISBLANK(wyniki!AA17),"",wyniki!AA17)</f>
        <v>2313.89</v>
      </c>
      <c r="AB17" s="11">
        <f>IF(ISBLANK(wyniki!AB17),"",wyniki!AB17)</f>
        <v>-1.9200000000000017</v>
      </c>
    </row>
    <row r="18" spans="1:28" s="6" customFormat="1" ht="12" customHeight="1">
      <c r="A18" s="6">
        <f>IF(ISBLANK(wyniki!A18),"",wyniki!A18)</f>
        <v>10</v>
      </c>
      <c r="B18" s="6" t="str">
        <f>IF(ISBLANK(wyniki!B18),"",wyniki!B18)</f>
        <v>FM</v>
      </c>
      <c r="C18" s="6" t="str">
        <f>IF(ISBLANK(wyniki!C18),"",wyniki!C18)</f>
        <v>Marek Kolčák</v>
      </c>
      <c r="D18" s="6" t="str">
        <f>IF(ISBLANK(wyniki!D18),"",wyniki!D18)</f>
        <v>Bratislava</v>
      </c>
      <c r="E18" s="6" t="str">
        <f>IF(ISBLANK(wyniki!E18),"",wyniki!E18)</f>
        <v>SVK</v>
      </c>
      <c r="F18" s="6">
        <f>IF(ISBLANK(wyniki!F18),"",wyniki!F18)</f>
        <v>2406</v>
      </c>
      <c r="G18" s="6">
        <f>IF(ISBLANK(wyniki!G18),"",wyniki!G18)</f>
        <v>15</v>
      </c>
      <c r="H18" s="6">
        <f>IF(ISBLANK(wyniki!H18),"",wyniki!H18)</f>
        <v>18</v>
      </c>
      <c r="I18" s="6">
        <f>IF(ISBLANK(wyniki!I18),"",wyniki!I18)</f>
        <v>10</v>
      </c>
      <c r="J18" s="6">
        <f>IF(ISBLANK(wyniki!J18),"",wyniki!J18)</f>
        <v>60</v>
      </c>
      <c r="K18" s="6">
        <f>IF(ISBLANK(wyniki!K18),"",wyniki!K18)</f>
        <v>10</v>
      </c>
      <c r="L18" s="6">
        <f>IF(ISBLANK(wyniki!L18),"",wyniki!L18)</f>
        <v>91</v>
      </c>
      <c r="M18" s="8">
        <f>IF(ISBLANK(wyniki!M18),"",wyniki!M18)</f>
        <v>35</v>
      </c>
      <c r="N18" s="6">
        <f>IF(ISBLANK(wyniki!N18),"",wyniki!N18)</f>
        <v>169</v>
      </c>
      <c r="O18" s="6">
        <f>IF(ISBLANK(wyniki!O18),"",wyniki!O18)</f>
        <v>5</v>
      </c>
      <c r="P18" s="6">
        <f>IF(ISBLANK(wyniki!P18),"",wyniki!P18)</f>
        <v>50</v>
      </c>
      <c r="Q18" s="6">
        <f>IF(ISBLANK(wyniki!Q18),"",wyniki!Q18)</f>
        <v>15</v>
      </c>
      <c r="R18" s="6">
        <f>IF(ISBLANK(wyniki!R18),"",wyniki!R18)</f>
        <v>28</v>
      </c>
      <c r="S18" s="6">
        <f>IF(ISBLANK(wyniki!S18),"",wyniki!S18)</f>
        <v>5</v>
      </c>
      <c r="T18" s="6">
        <f>IF(ISBLANK(wyniki!T18),"",wyniki!T18)</f>
        <v>50</v>
      </c>
      <c r="U18" s="6">
        <f>IF(ISBLANK(wyniki!U18),"",wyniki!U18)</f>
        <v>25</v>
      </c>
      <c r="V18" s="6">
        <f>IF(ISBLANK(wyniki!V18),"",wyniki!V18)</f>
        <v>128</v>
      </c>
      <c r="W18" s="8">
        <f>IF(ISBLANK(wyniki!W18),"",wyniki!W18)</f>
        <v>60</v>
      </c>
      <c r="X18" s="6">
        <f>IF(ISBLANK(wyniki!X18),"",wyniki!X18)</f>
        <v>297</v>
      </c>
      <c r="Y18" s="9">
        <f>IF(ISBLANK(wyniki!Y18),"",wyniki!Y18)</f>
        <v>10</v>
      </c>
      <c r="Z18" s="7">
        <f>IF(ISBLANK(wyniki!Z18),"",wyniki!Z18)</f>
      </c>
      <c r="AA18" s="10">
        <f>IF(ISBLANK(wyniki!AA18),"",wyniki!AA18)</f>
        <v>2279.31</v>
      </c>
      <c r="AB18" s="11">
        <f>IF(ISBLANK(wyniki!AB18),"",wyniki!AB18)</f>
        <v>-21.989999999999995</v>
      </c>
    </row>
    <row r="19" spans="1:28" s="6" customFormat="1" ht="12" customHeight="1">
      <c r="A19" s="6">
        <f>IF(ISBLANK(wyniki!A19),"",wyniki!A19)</f>
        <v>11</v>
      </c>
      <c r="B19" s="6">
        <f>IF(ISBLANK(wyniki!B19),"",wyniki!B19)</f>
      </c>
      <c r="C19" s="6" t="str">
        <f>IF(ISBLANK(wyniki!C19),"",wyniki!C19)</f>
        <v>Piotr Górski</v>
      </c>
      <c r="D19" s="6" t="str">
        <f>IF(ISBLANK(wyniki!D19),"",wyniki!D19)</f>
        <v>Warszawa</v>
      </c>
      <c r="E19" s="6" t="str">
        <f>IF(ISBLANK(wyniki!E19),"",wyniki!E19)</f>
        <v>POL</v>
      </c>
      <c r="F19" s="6">
        <f>IF(ISBLANK(wyniki!F19),"",wyniki!F19)</f>
        <v>1909</v>
      </c>
      <c r="G19" s="6">
        <f>IF(ISBLANK(wyniki!G19),"",wyniki!G19)</f>
        <v>10</v>
      </c>
      <c r="H19" s="6">
        <f>IF(ISBLANK(wyniki!H19),"",wyniki!H19)</f>
        <v>20</v>
      </c>
      <c r="I19" s="6">
        <f>IF(ISBLANK(wyniki!I19),"",wyniki!I19)</f>
        <v>5</v>
      </c>
      <c r="J19" s="6">
        <f>IF(ISBLANK(wyniki!J19),"",wyniki!J19)</f>
        <v>60</v>
      </c>
      <c r="K19" s="6">
        <f>IF(ISBLANK(wyniki!K19),"",wyniki!K19)</f>
        <v>8.5</v>
      </c>
      <c r="L19" s="6">
        <f>IF(ISBLANK(wyniki!L19),"",wyniki!L19)</f>
        <v>92</v>
      </c>
      <c r="M19" s="8">
        <f>IF(ISBLANK(wyniki!M19),"",wyniki!M19)</f>
        <v>23.5</v>
      </c>
      <c r="N19" s="6">
        <f>IF(ISBLANK(wyniki!N19),"",wyniki!N19)</f>
        <v>172</v>
      </c>
      <c r="O19" s="6">
        <f>IF(ISBLANK(wyniki!O19),"",wyniki!O19)</f>
        <v>12.5</v>
      </c>
      <c r="P19" s="6">
        <f>IF(ISBLANK(wyniki!P19),"",wyniki!P19)</f>
        <v>48</v>
      </c>
      <c r="Q19" s="6">
        <f>IF(ISBLANK(wyniki!Q19),"",wyniki!Q19)</f>
        <v>10</v>
      </c>
      <c r="R19" s="6">
        <f>IF(ISBLANK(wyniki!R19),"",wyniki!R19)</f>
        <v>48</v>
      </c>
      <c r="S19" s="6">
        <f>IF(ISBLANK(wyniki!S19),"",wyniki!S19)</f>
        <v>12.5</v>
      </c>
      <c r="T19" s="6">
        <f>IF(ISBLANK(wyniki!T19),"",wyniki!T19)</f>
        <v>50</v>
      </c>
      <c r="U19" s="6">
        <f>IF(ISBLANK(wyniki!U19),"",wyniki!U19)</f>
        <v>35</v>
      </c>
      <c r="V19" s="6">
        <f>IF(ISBLANK(wyniki!V19),"",wyniki!V19)</f>
        <v>146</v>
      </c>
      <c r="W19" s="8">
        <f>IF(ISBLANK(wyniki!W19),"",wyniki!W19)</f>
        <v>58.5</v>
      </c>
      <c r="X19" s="6">
        <f>IF(ISBLANK(wyniki!X19),"",wyniki!X19)</f>
        <v>318</v>
      </c>
      <c r="Y19" s="9">
        <f>IF(ISBLANK(wyniki!Y19),"",wyniki!Y19)</f>
        <v>11</v>
      </c>
      <c r="Z19" s="7">
        <f>IF(ISBLANK(wyniki!Z19),"",wyniki!Z19)</f>
        <v>5</v>
      </c>
      <c r="AA19" s="10">
        <f>IF(ISBLANK(wyniki!AA19),"",wyniki!AA19)</f>
        <v>2253.38</v>
      </c>
      <c r="AB19" s="11">
        <f>IF(ISBLANK(wyniki!AB19),"",wyniki!AB19)</f>
        <v>59.760000000000005</v>
      </c>
    </row>
    <row r="20" spans="1:28" s="6" customFormat="1" ht="12" customHeight="1">
      <c r="A20" s="6">
        <f>IF(ISBLANK(wyniki!A20),"",wyniki!A20)</f>
        <v>12</v>
      </c>
      <c r="B20" s="6">
        <f>IF(ISBLANK(wyniki!B20),"",wyniki!B20)</f>
      </c>
      <c r="C20" s="6" t="str">
        <f>IF(ISBLANK(wyniki!C20),"",wyniki!C20)</f>
        <v>Ryszard Królikowski</v>
      </c>
      <c r="D20" s="6" t="str">
        <f>IF(ISBLANK(wyniki!D20),"",wyniki!D20)</f>
        <v>Warszawa</v>
      </c>
      <c r="E20" s="6" t="str">
        <f>IF(ISBLANK(wyniki!E20),"",wyniki!E20)</f>
        <v>POL</v>
      </c>
      <c r="F20" s="6">
        <f>IF(ISBLANK(wyniki!F20),"",wyniki!F20)</f>
        <v>2220</v>
      </c>
      <c r="G20" s="6">
        <f>IF(ISBLANK(wyniki!G20),"",wyniki!G20)</f>
        <v>15</v>
      </c>
      <c r="H20" s="6">
        <f>IF(ISBLANK(wyniki!H20),"",wyniki!H20)</f>
        <v>20</v>
      </c>
      <c r="I20" s="6">
        <f>IF(ISBLANK(wyniki!I20),"",wyniki!I20)</f>
        <v>5</v>
      </c>
      <c r="J20" s="6">
        <f>IF(ISBLANK(wyniki!J20),"",wyniki!J20)</f>
        <v>60</v>
      </c>
      <c r="K20" s="6">
        <f>IF(ISBLANK(wyniki!K20),"",wyniki!K20)</f>
        <v>9.5</v>
      </c>
      <c r="L20" s="6">
        <f>IF(ISBLANK(wyniki!L20),"",wyniki!L20)</f>
        <v>100</v>
      </c>
      <c r="M20" s="8">
        <f>IF(ISBLANK(wyniki!M20),"",wyniki!M20)</f>
        <v>29.5</v>
      </c>
      <c r="N20" s="6">
        <f>IF(ISBLANK(wyniki!N20),"",wyniki!N20)</f>
        <v>180</v>
      </c>
      <c r="O20" s="6">
        <f>IF(ISBLANK(wyniki!O20),"",wyniki!O20)</f>
        <v>2.5</v>
      </c>
      <c r="P20" s="6">
        <f>IF(ISBLANK(wyniki!P20),"",wyniki!P20)</f>
        <v>50</v>
      </c>
      <c r="Q20" s="6">
        <f>IF(ISBLANK(wyniki!Q20),"",wyniki!Q20)</f>
        <v>15</v>
      </c>
      <c r="R20" s="6">
        <f>IF(ISBLANK(wyniki!R20),"",wyniki!R20)</f>
        <v>80</v>
      </c>
      <c r="S20" s="6">
        <f>IF(ISBLANK(wyniki!S20),"",wyniki!S20)</f>
        <v>10</v>
      </c>
      <c r="T20" s="6">
        <f>IF(ISBLANK(wyniki!T20),"",wyniki!T20)</f>
        <v>50</v>
      </c>
      <c r="U20" s="6">
        <f>IF(ISBLANK(wyniki!U20),"",wyniki!U20)</f>
        <v>27.5</v>
      </c>
      <c r="V20" s="6">
        <f>IF(ISBLANK(wyniki!V20),"",wyniki!V20)</f>
        <v>180</v>
      </c>
      <c r="W20" s="8">
        <f>IF(ISBLANK(wyniki!W20),"",wyniki!W20)</f>
        <v>57</v>
      </c>
      <c r="X20" s="6">
        <f>IF(ISBLANK(wyniki!X20),"",wyniki!X20)</f>
        <v>360</v>
      </c>
      <c r="Y20" s="9">
        <f>IF(ISBLANK(wyniki!Y20),"",wyniki!Y20)</f>
        <v>12</v>
      </c>
      <c r="Z20" s="7">
        <f>IF(ISBLANK(wyniki!Z20),"",wyniki!Z20)</f>
        <v>6</v>
      </c>
      <c r="AA20" s="10">
        <f>IF(ISBLANK(wyniki!AA20),"",wyniki!AA20)</f>
        <v>2227.44</v>
      </c>
      <c r="AB20" s="11">
        <f>IF(ISBLANK(wyniki!AB20),"",wyniki!AB20)</f>
        <v>1.2899999999999991</v>
      </c>
    </row>
    <row r="21" spans="1:28" s="6" customFormat="1" ht="12" customHeight="1">
      <c r="A21" s="6">
        <f>IF(ISBLANK(wyniki!A21),"",wyniki!A21)</f>
        <v>13</v>
      </c>
      <c r="B21" s="6">
        <f>IF(ISBLANK(wyniki!B21),"",wyniki!B21)</f>
      </c>
      <c r="C21" s="6" t="str">
        <f>IF(ISBLANK(wyniki!C21),"",wyniki!C21)</f>
        <v>Jacek Stopa</v>
      </c>
      <c r="D21" s="6" t="str">
        <f>IF(ISBLANK(wyniki!D21),"",wyniki!D21)</f>
        <v>Wrocław</v>
      </c>
      <c r="E21" s="6" t="str">
        <f>IF(ISBLANK(wyniki!E21),"",wyniki!E21)</f>
        <v>POL</v>
      </c>
      <c r="F21" s="6">
        <f>IF(ISBLANK(wyniki!F21),"",wyniki!F21)</f>
        <v>2259</v>
      </c>
      <c r="G21" s="6">
        <f>IF(ISBLANK(wyniki!G21),"",wyniki!G21)</f>
        <v>10</v>
      </c>
      <c r="H21" s="6">
        <f>IF(ISBLANK(wyniki!H21),"",wyniki!H21)</f>
        <v>20</v>
      </c>
      <c r="I21" s="6">
        <f>IF(ISBLANK(wyniki!I21),"",wyniki!I21)</f>
        <v>7.5</v>
      </c>
      <c r="J21" s="6">
        <f>IF(ISBLANK(wyniki!J21),"",wyniki!J21)</f>
        <v>60</v>
      </c>
      <c r="K21" s="6">
        <f>IF(ISBLANK(wyniki!K21),"",wyniki!K21)</f>
        <v>8.5</v>
      </c>
      <c r="L21" s="6">
        <f>IF(ISBLANK(wyniki!L21),"",wyniki!L21)</f>
        <v>60</v>
      </c>
      <c r="M21" s="8">
        <f>IF(ISBLANK(wyniki!M21),"",wyniki!M21)</f>
        <v>26</v>
      </c>
      <c r="N21" s="6">
        <f>IF(ISBLANK(wyniki!N21),"",wyniki!N21)</f>
        <v>140</v>
      </c>
      <c r="O21" s="6">
        <f>IF(ISBLANK(wyniki!O21),"",wyniki!O21)</f>
        <v>15</v>
      </c>
      <c r="P21" s="6">
        <f>IF(ISBLANK(wyniki!P21),"",wyniki!P21)</f>
        <v>49</v>
      </c>
      <c r="Q21" s="6">
        <f>IF(ISBLANK(wyniki!Q21),"",wyniki!Q21)</f>
        <v>10</v>
      </c>
      <c r="R21" s="6">
        <f>IF(ISBLANK(wyniki!R21),"",wyniki!R21)</f>
        <v>80</v>
      </c>
      <c r="S21" s="6">
        <f>IF(ISBLANK(wyniki!S21),"",wyniki!S21)</f>
        <v>5.5</v>
      </c>
      <c r="T21" s="6">
        <f>IF(ISBLANK(wyniki!T21),"",wyniki!T21)</f>
        <v>50</v>
      </c>
      <c r="U21" s="6">
        <f>IF(ISBLANK(wyniki!U21),"",wyniki!U21)</f>
        <v>30.5</v>
      </c>
      <c r="V21" s="6">
        <f>IF(ISBLANK(wyniki!V21),"",wyniki!V21)</f>
        <v>179</v>
      </c>
      <c r="W21" s="8">
        <f>IF(ISBLANK(wyniki!W21),"",wyniki!W21)</f>
        <v>56.5</v>
      </c>
      <c r="X21" s="6">
        <f>IF(ISBLANK(wyniki!X21),"",wyniki!X21)</f>
        <v>319</v>
      </c>
      <c r="Y21" s="9">
        <f>IF(ISBLANK(wyniki!Y21),"",wyniki!Y21)</f>
        <v>13</v>
      </c>
      <c r="Z21" s="7">
        <f>IF(ISBLANK(wyniki!Z21),"",wyniki!Z21)</f>
        <v>7</v>
      </c>
      <c r="AA21" s="10">
        <f>IF(ISBLANK(wyniki!AA21),"",wyniki!AA21)</f>
        <v>2218.8</v>
      </c>
      <c r="AB21" s="11">
        <f>IF(ISBLANK(wyniki!AB21),"",wyniki!AB21)</f>
        <v>-6.960000000000001</v>
      </c>
    </row>
    <row r="22" spans="1:28" s="6" customFormat="1" ht="12" customHeight="1">
      <c r="A22" s="6">
        <f>IF(ISBLANK(wyniki!A22),"",wyniki!A22)</f>
        <v>14</v>
      </c>
      <c r="B22" s="6">
        <f>IF(ISBLANK(wyniki!B22),"",wyniki!B22)</f>
      </c>
      <c r="C22" s="6" t="str">
        <f>IF(ISBLANK(wyniki!C22),"",wyniki!C22)</f>
        <v>Satkus Vilimantas</v>
      </c>
      <c r="D22" s="6">
        <f>IF(ISBLANK(wyniki!D22),"",wyniki!D22)</f>
      </c>
      <c r="E22" s="6" t="str">
        <f>IF(ISBLANK(wyniki!E22),"",wyniki!E22)</f>
        <v>LIT</v>
      </c>
      <c r="F22" s="6">
        <f>IF(ISBLANK(wyniki!F22),"",wyniki!F22)</f>
        <v>2155</v>
      </c>
      <c r="G22" s="6">
        <f>IF(ISBLANK(wyniki!G22),"",wyniki!G22)</f>
        <v>10</v>
      </c>
      <c r="H22" s="6">
        <f>IF(ISBLANK(wyniki!H22),"",wyniki!H22)</f>
        <v>19</v>
      </c>
      <c r="I22" s="6">
        <f>IF(ISBLANK(wyniki!I22),"",wyniki!I22)</f>
        <v>10</v>
      </c>
      <c r="J22" s="6">
        <f>IF(ISBLANK(wyniki!J22),"",wyniki!J22)</f>
        <v>60</v>
      </c>
      <c r="K22" s="6">
        <f>IF(ISBLANK(wyniki!K22),"",wyniki!K22)</f>
        <v>1.5</v>
      </c>
      <c r="L22" s="6">
        <f>IF(ISBLANK(wyniki!L22),"",wyniki!L22)</f>
        <v>100</v>
      </c>
      <c r="M22" s="8">
        <f>IF(ISBLANK(wyniki!M22),"",wyniki!M22)</f>
        <v>21.5</v>
      </c>
      <c r="N22" s="6">
        <f>IF(ISBLANK(wyniki!N22),"",wyniki!N22)</f>
        <v>179</v>
      </c>
      <c r="O22" s="6">
        <f>IF(ISBLANK(wyniki!O22),"",wyniki!O22)</f>
        <v>5</v>
      </c>
      <c r="P22" s="6">
        <f>IF(ISBLANK(wyniki!P22),"",wyniki!P22)</f>
        <v>50</v>
      </c>
      <c r="Q22" s="6">
        <f>IF(ISBLANK(wyniki!Q22),"",wyniki!Q22)</f>
        <v>15</v>
      </c>
      <c r="R22" s="6">
        <f>IF(ISBLANK(wyniki!R22),"",wyniki!R22)</f>
        <v>80</v>
      </c>
      <c r="S22" s="6">
        <f>IF(ISBLANK(wyniki!S22),"",wyniki!S22)</f>
        <v>10</v>
      </c>
      <c r="T22" s="6">
        <f>IF(ISBLANK(wyniki!T22),"",wyniki!T22)</f>
        <v>50</v>
      </c>
      <c r="U22" s="6">
        <f>IF(ISBLANK(wyniki!U22),"",wyniki!U22)</f>
        <v>30</v>
      </c>
      <c r="V22" s="6">
        <f>IF(ISBLANK(wyniki!V22),"",wyniki!V22)</f>
        <v>180</v>
      </c>
      <c r="W22" s="8">
        <f>IF(ISBLANK(wyniki!W22),"",wyniki!W22)</f>
        <v>51.5</v>
      </c>
      <c r="X22" s="6">
        <f>IF(ISBLANK(wyniki!X22),"",wyniki!X22)</f>
        <v>359</v>
      </c>
      <c r="Y22" s="9">
        <f>IF(ISBLANK(wyniki!Y22),"",wyniki!Y22)</f>
        <v>14</v>
      </c>
      <c r="Z22" s="7">
        <f>IF(ISBLANK(wyniki!Z22),"",wyniki!Z22)</f>
      </c>
      <c r="AA22" s="10">
        <f>IF(ISBLANK(wyniki!AA22),"",wyniki!AA22)</f>
        <v>2132.34</v>
      </c>
      <c r="AB22" s="7">
        <f>IF(ISBLANK(wyniki!AB22),"",wyniki!AB22)</f>
        <v>-3.930000000000007</v>
      </c>
    </row>
    <row r="23" spans="1:28" s="6" customFormat="1" ht="12" customHeight="1">
      <c r="A23" s="6">
        <f>IF(ISBLANK(wyniki!A23),"",wyniki!A23)</f>
        <v>15</v>
      </c>
      <c r="B23" s="6">
        <f>IF(ISBLANK(wyniki!B23),"",wyniki!B23)</f>
      </c>
      <c r="C23" s="6" t="str">
        <f>IF(ISBLANK(wyniki!C23),"",wyniki!C23)</f>
        <v>Mikalai Sihnevich</v>
      </c>
      <c r="D23" s="6" t="str">
        <f>IF(ISBLANK(wyniki!D23),"",wyniki!D23)</f>
        <v>Minsk</v>
      </c>
      <c r="E23" s="6" t="str">
        <f>IF(ISBLANK(wyniki!E23),"",wyniki!E23)</f>
        <v>BLR</v>
      </c>
      <c r="F23" s="6">
        <f>IF(ISBLANK(wyniki!F23),"",wyniki!F23)</f>
        <v>2036</v>
      </c>
      <c r="G23" s="6">
        <f>IF(ISBLANK(wyniki!G23),"",wyniki!G23)</f>
        <v>5</v>
      </c>
      <c r="H23" s="6">
        <f>IF(ISBLANK(wyniki!H23),"",wyniki!H23)</f>
        <v>20</v>
      </c>
      <c r="I23" s="6">
        <f>IF(ISBLANK(wyniki!I23),"",wyniki!I23)</f>
        <v>12</v>
      </c>
      <c r="J23" s="6">
        <f>IF(ISBLANK(wyniki!J23),"",wyniki!J23)</f>
        <v>60</v>
      </c>
      <c r="K23" s="6">
        <f>IF(ISBLANK(wyniki!K23),"",wyniki!K23)</f>
        <v>5</v>
      </c>
      <c r="L23" s="6">
        <f>IF(ISBLANK(wyniki!L23),"",wyniki!L23)</f>
        <v>100</v>
      </c>
      <c r="M23" s="8">
        <f>IF(ISBLANK(wyniki!M23),"",wyniki!M23)</f>
        <v>22</v>
      </c>
      <c r="N23" s="6">
        <f>IF(ISBLANK(wyniki!N23),"",wyniki!N23)</f>
        <v>180</v>
      </c>
      <c r="O23" s="6">
        <f>IF(ISBLANK(wyniki!O23),"",wyniki!O23)</f>
        <v>5</v>
      </c>
      <c r="P23" s="6">
        <f>IF(ISBLANK(wyniki!P23),"",wyniki!P23)</f>
        <v>50</v>
      </c>
      <c r="Q23" s="6">
        <f>IF(ISBLANK(wyniki!Q23),"",wyniki!Q23)</f>
        <v>12.5</v>
      </c>
      <c r="R23" s="6">
        <f>IF(ISBLANK(wyniki!R23),"",wyniki!R23)</f>
        <v>80</v>
      </c>
      <c r="S23" s="6">
        <f>IF(ISBLANK(wyniki!S23),"",wyniki!S23)</f>
        <v>8.5</v>
      </c>
      <c r="T23" s="6">
        <f>IF(ISBLANK(wyniki!T23),"",wyniki!T23)</f>
        <v>50</v>
      </c>
      <c r="U23" s="6">
        <f>IF(ISBLANK(wyniki!U23),"",wyniki!U23)</f>
        <v>26</v>
      </c>
      <c r="V23" s="6">
        <f>IF(ISBLANK(wyniki!V23),"",wyniki!V23)</f>
        <v>180</v>
      </c>
      <c r="W23" s="8">
        <f>IF(ISBLANK(wyniki!W23),"",wyniki!W23)</f>
        <v>48</v>
      </c>
      <c r="X23" s="6">
        <f>IF(ISBLANK(wyniki!X23),"",wyniki!X23)</f>
        <v>360</v>
      </c>
      <c r="Y23" s="9">
        <f>IF(ISBLANK(wyniki!Y23),"",wyniki!Y23)</f>
        <v>15</v>
      </c>
      <c r="Z23" s="7">
        <f>IF(ISBLANK(wyniki!Z23),"",wyniki!Z23)</f>
      </c>
      <c r="AA23" s="10">
        <f>IF(ISBLANK(wyniki!AA23),"",wyniki!AA23)</f>
        <v>2071.84</v>
      </c>
      <c r="AB23" s="7">
        <f>IF(ISBLANK(wyniki!AB23),"",wyniki!AB23)</f>
        <v>6.210000000000001</v>
      </c>
    </row>
    <row r="24" spans="1:28" s="6" customFormat="1" ht="12" customHeight="1">
      <c r="A24" s="6">
        <f>IF(ISBLANK(wyniki!A24),"",wyniki!A24)</f>
        <v>16</v>
      </c>
      <c r="B24" s="6">
        <f>IF(ISBLANK(wyniki!B24),"",wyniki!B24)</f>
      </c>
      <c r="C24" s="6" t="str">
        <f>IF(ISBLANK(wyniki!C24),"",wyniki!C24)</f>
        <v>Mecislovas Rimkus</v>
      </c>
      <c r="D24" s="6">
        <f>IF(ISBLANK(wyniki!D24),"",wyniki!D24)</f>
      </c>
      <c r="E24" s="6" t="str">
        <f>IF(ISBLANK(wyniki!E24),"",wyniki!E24)</f>
        <v>LIT</v>
      </c>
      <c r="F24" s="6">
        <f>IF(ISBLANK(wyniki!F24),"",wyniki!F24)</f>
      </c>
      <c r="G24" s="6">
        <f>IF(ISBLANK(wyniki!G24),"",wyniki!G24)</f>
        <v>5</v>
      </c>
      <c r="H24" s="6">
        <f>IF(ISBLANK(wyniki!H24),"",wyniki!H24)</f>
        <v>20</v>
      </c>
      <c r="I24" s="6">
        <f>IF(ISBLANK(wyniki!I24),"",wyniki!I24)</f>
        <v>5</v>
      </c>
      <c r="J24" s="6">
        <f>IF(ISBLANK(wyniki!J24),"",wyniki!J24)</f>
        <v>60</v>
      </c>
      <c r="K24" s="6">
        <f>IF(ISBLANK(wyniki!K24),"",wyniki!K24)</f>
        <v>2</v>
      </c>
      <c r="L24" s="6">
        <f>IF(ISBLANK(wyniki!L24),"",wyniki!L24)</f>
        <v>100</v>
      </c>
      <c r="M24" s="8">
        <f>IF(ISBLANK(wyniki!M24),"",wyniki!M24)</f>
        <v>12</v>
      </c>
      <c r="N24" s="6">
        <f>IF(ISBLANK(wyniki!N24),"",wyniki!N24)</f>
        <v>180</v>
      </c>
      <c r="O24" s="6">
        <f>IF(ISBLANK(wyniki!O24),"",wyniki!O24)</f>
        <v>10</v>
      </c>
      <c r="P24" s="6">
        <f>IF(ISBLANK(wyniki!P24),"",wyniki!P24)</f>
        <v>50</v>
      </c>
      <c r="Q24" s="6">
        <f>IF(ISBLANK(wyniki!Q24),"",wyniki!Q24)</f>
        <v>15</v>
      </c>
      <c r="R24" s="6">
        <f>IF(ISBLANK(wyniki!R24),"",wyniki!R24)</f>
        <v>75</v>
      </c>
      <c r="S24" s="6">
        <f>IF(ISBLANK(wyniki!S24),"",wyniki!S24)</f>
        <v>7.5</v>
      </c>
      <c r="T24" s="6">
        <f>IF(ISBLANK(wyniki!T24),"",wyniki!T24)</f>
        <v>50</v>
      </c>
      <c r="U24" s="6">
        <f>IF(ISBLANK(wyniki!U24),"",wyniki!U24)</f>
        <v>32.5</v>
      </c>
      <c r="V24" s="6">
        <f>IF(ISBLANK(wyniki!V24),"",wyniki!V24)</f>
        <v>175</v>
      </c>
      <c r="W24" s="8">
        <f>IF(ISBLANK(wyniki!W24),"",wyniki!W24)</f>
        <v>44.5</v>
      </c>
      <c r="X24" s="6">
        <f>IF(ISBLANK(wyniki!X24),"",wyniki!X24)</f>
        <v>355</v>
      </c>
      <c r="Y24" s="9">
        <f>IF(ISBLANK(wyniki!Y24),"",wyniki!Y24)</f>
        <v>16</v>
      </c>
      <c r="Z24" s="7">
        <f>IF(ISBLANK(wyniki!Z24),"",wyniki!Z24)</f>
      </c>
      <c r="AA24" s="10">
        <f>IF(ISBLANK(wyniki!AA24),"",wyniki!AA24)</f>
        <v>2011.32</v>
      </c>
      <c r="AB24" s="7">
        <f>IF(ISBLANK(wyniki!AB24),"",wyniki!AB24)</f>
      </c>
    </row>
    <row r="25" spans="1:28" s="6" customFormat="1" ht="12" customHeight="1">
      <c r="A25" s="6">
        <f>IF(ISBLANK(wyniki!A25),"",wyniki!A25)</f>
        <v>17</v>
      </c>
      <c r="B25" s="6">
        <f>IF(ISBLANK(wyniki!B25),"",wyniki!B25)</f>
      </c>
      <c r="C25" s="6" t="str">
        <f>IF(ISBLANK(wyniki!C25),"",wyniki!C25)</f>
        <v>Victor Volchek</v>
      </c>
      <c r="D25" s="6">
        <f>IF(ISBLANK(wyniki!D25),"",wyniki!D25)</f>
      </c>
      <c r="E25" s="6" t="str">
        <f>IF(ISBLANK(wyniki!E25),"",wyniki!E25)</f>
        <v>BLR</v>
      </c>
      <c r="F25" s="6">
        <f>IF(ISBLANK(wyniki!F25),"",wyniki!F25)</f>
        <v>1947</v>
      </c>
      <c r="G25" s="6">
        <f>IF(ISBLANK(wyniki!G25),"",wyniki!G25)</f>
        <v>10</v>
      </c>
      <c r="H25" s="6">
        <f>IF(ISBLANK(wyniki!H25),"",wyniki!H25)</f>
        <v>20</v>
      </c>
      <c r="I25" s="6">
        <f>IF(ISBLANK(wyniki!I25),"",wyniki!I25)</f>
        <v>11.5</v>
      </c>
      <c r="J25" s="6">
        <f>IF(ISBLANK(wyniki!J25),"",wyniki!J25)</f>
        <v>56</v>
      </c>
      <c r="K25" s="6">
        <f>IF(ISBLANK(wyniki!K25),"",wyniki!K25)</f>
        <v>1.5</v>
      </c>
      <c r="L25" s="6">
        <f>IF(ISBLANK(wyniki!L25),"",wyniki!L25)</f>
        <v>100</v>
      </c>
      <c r="M25" s="8">
        <f>IF(ISBLANK(wyniki!M25),"",wyniki!M25)</f>
        <v>23</v>
      </c>
      <c r="N25" s="6">
        <f>IF(ISBLANK(wyniki!N25),"",wyniki!N25)</f>
        <v>176</v>
      </c>
      <c r="O25" s="6">
        <f>IF(ISBLANK(wyniki!O25),"",wyniki!O25)</f>
        <v>2.5</v>
      </c>
      <c r="P25" s="6">
        <f>IF(ISBLANK(wyniki!P25),"",wyniki!P25)</f>
        <v>50</v>
      </c>
      <c r="Q25" s="6">
        <f>IF(ISBLANK(wyniki!Q25),"",wyniki!Q25)</f>
        <v>10</v>
      </c>
      <c r="R25" s="6">
        <f>IF(ISBLANK(wyniki!R25),"",wyniki!R25)</f>
        <v>80</v>
      </c>
      <c r="S25" s="6">
        <f>IF(ISBLANK(wyniki!S25),"",wyniki!S25)</f>
        <v>5</v>
      </c>
      <c r="T25" s="6">
        <f>IF(ISBLANK(wyniki!T25),"",wyniki!T25)</f>
        <v>50</v>
      </c>
      <c r="U25" s="6">
        <f>IF(ISBLANK(wyniki!U25),"",wyniki!U25)</f>
        <v>17.5</v>
      </c>
      <c r="V25" s="6">
        <f>IF(ISBLANK(wyniki!V25),"",wyniki!V25)</f>
        <v>180</v>
      </c>
      <c r="W25" s="8">
        <f>IF(ISBLANK(wyniki!W25),"",wyniki!W25)</f>
        <v>40.5</v>
      </c>
      <c r="X25" s="6">
        <f>IF(ISBLANK(wyniki!X25),"",wyniki!X25)</f>
        <v>356</v>
      </c>
      <c r="Y25" s="9">
        <f>IF(ISBLANK(wyniki!Y25),"",wyniki!Y25)</f>
        <v>17</v>
      </c>
      <c r="Z25" s="7">
        <f>IF(ISBLANK(wyniki!Z25),"",wyniki!Z25)</f>
      </c>
      <c r="AA25" s="10">
        <f>IF(ISBLANK(wyniki!AA25),"",wyniki!AA25)</f>
        <v>1942.16</v>
      </c>
      <c r="AB25" s="7">
        <f>IF(ISBLANK(wyniki!AB25),"",wyniki!AB25)</f>
        <v>-0.8400000000000034</v>
      </c>
    </row>
    <row r="26" spans="1:28" s="6" customFormat="1" ht="12" customHeight="1">
      <c r="A26" s="6">
        <f>IF(ISBLANK(wyniki!A26),"",wyniki!A26)</f>
        <v>18</v>
      </c>
      <c r="B26" s="6">
        <f>IF(ISBLANK(wyniki!B26),"",wyniki!B26)</f>
      </c>
      <c r="C26" s="6" t="str">
        <f>IF(ISBLANK(wyniki!C26),"",wyniki!C26)</f>
        <v>Krzysztof Guca</v>
      </c>
      <c r="D26" s="6" t="str">
        <f>IF(ISBLANK(wyniki!D26),"",wyniki!D26)</f>
        <v>Toruń</v>
      </c>
      <c r="E26" s="6" t="str">
        <f>IF(ISBLANK(wyniki!E26),"",wyniki!E26)</f>
        <v>POL</v>
      </c>
      <c r="F26" s="6">
        <f>IF(ISBLANK(wyniki!F26),"",wyniki!F26)</f>
      </c>
      <c r="G26" s="6">
        <f>IF(ISBLANK(wyniki!G26),"",wyniki!G26)</f>
        <v>10</v>
      </c>
      <c r="H26" s="6">
        <f>IF(ISBLANK(wyniki!H26),"",wyniki!H26)</f>
        <v>20</v>
      </c>
      <c r="I26" s="6">
        <f>IF(ISBLANK(wyniki!I26),"",wyniki!I26)</f>
        <v>4</v>
      </c>
      <c r="J26" s="6">
        <f>IF(ISBLANK(wyniki!J26),"",wyniki!J26)</f>
        <v>60</v>
      </c>
      <c r="K26" s="6">
        <f>IF(ISBLANK(wyniki!K26),"",wyniki!K26)</f>
        <v>0</v>
      </c>
      <c r="L26" s="6">
        <f>IF(ISBLANK(wyniki!L26),"",wyniki!L26)</f>
        <v>100</v>
      </c>
      <c r="M26" s="8">
        <f>IF(ISBLANK(wyniki!M26),"",wyniki!M26)</f>
        <v>14</v>
      </c>
      <c r="N26" s="6">
        <f>IF(ISBLANK(wyniki!N26),"",wyniki!N26)</f>
        <v>180</v>
      </c>
      <c r="O26" s="6">
        <f>IF(ISBLANK(wyniki!O26),"",wyniki!O26)</f>
        <v>5</v>
      </c>
      <c r="P26" s="6">
        <f>IF(ISBLANK(wyniki!P26),"",wyniki!P26)</f>
        <v>50</v>
      </c>
      <c r="Q26" s="6">
        <f>IF(ISBLANK(wyniki!Q26),"",wyniki!Q26)</f>
        <v>6</v>
      </c>
      <c r="R26" s="6">
        <f>IF(ISBLANK(wyniki!R26),"",wyniki!R26)</f>
        <v>80</v>
      </c>
      <c r="S26" s="6">
        <f>IF(ISBLANK(wyniki!S26),"",wyniki!S26)</f>
        <v>10</v>
      </c>
      <c r="T26" s="6">
        <f>IF(ISBLANK(wyniki!T26),"",wyniki!T26)</f>
        <v>50</v>
      </c>
      <c r="U26" s="6">
        <f>IF(ISBLANK(wyniki!U26),"",wyniki!U26)</f>
        <v>21</v>
      </c>
      <c r="V26" s="6">
        <f>IF(ISBLANK(wyniki!V26),"",wyniki!V26)</f>
        <v>180</v>
      </c>
      <c r="W26" s="8">
        <f>IF(ISBLANK(wyniki!W26),"",wyniki!W26)</f>
        <v>35</v>
      </c>
      <c r="X26" s="6">
        <f>IF(ISBLANK(wyniki!X26),"",wyniki!X26)</f>
        <v>360</v>
      </c>
      <c r="Y26" s="9">
        <f>IF(ISBLANK(wyniki!Y26),"",wyniki!Y26)</f>
        <v>18</v>
      </c>
      <c r="Z26" s="7">
        <f>IF(ISBLANK(wyniki!Z26),"",wyniki!Z26)</f>
        <v>8</v>
      </c>
      <c r="AA26" s="10">
        <f>IF(ISBLANK(wyniki!AA26),"",wyniki!AA26)</f>
        <v>1847.06</v>
      </c>
      <c r="AB26" s="7">
        <f>IF(ISBLANK(wyniki!AB26),"",wyniki!AB26)</f>
      </c>
    </row>
    <row r="27" spans="1:28" s="6" customFormat="1" ht="12" customHeight="1">
      <c r="A27" s="6">
        <f>IF(ISBLANK(wyniki!A27),"",wyniki!A27)</f>
        <v>19</v>
      </c>
      <c r="B27" s="6">
        <f>IF(ISBLANK(wyniki!B27),"",wyniki!B27)</f>
      </c>
      <c r="C27" s="6" t="str">
        <f>IF(ISBLANK(wyniki!C27),"",wyniki!C27)</f>
        <v>Andrzej Jasik</v>
      </c>
      <c r="D27" s="6" t="str">
        <f>IF(ISBLANK(wyniki!D27),"",wyniki!D27)</f>
        <v>Ostrołęka</v>
      </c>
      <c r="E27" s="6" t="str">
        <f>IF(ISBLANK(wyniki!E27),"",wyniki!E27)</f>
        <v>POL</v>
      </c>
      <c r="F27" s="6">
        <f>IF(ISBLANK(wyniki!F27),"",wyniki!F27)</f>
        <v>1961</v>
      </c>
      <c r="G27" s="6">
        <f>IF(ISBLANK(wyniki!G27),"",wyniki!G27)</f>
        <v>5</v>
      </c>
      <c r="H27" s="6">
        <f>IF(ISBLANK(wyniki!H27),"",wyniki!H27)</f>
        <v>20</v>
      </c>
      <c r="I27" s="6">
        <f>IF(ISBLANK(wyniki!I27),"",wyniki!I27)</f>
        <v>3</v>
      </c>
      <c r="J27" s="6">
        <f>IF(ISBLANK(wyniki!J27),"",wyniki!J27)</f>
        <v>60</v>
      </c>
      <c r="K27" s="6">
        <f>IF(ISBLANK(wyniki!K27),"",wyniki!K27)</f>
        <v>10</v>
      </c>
      <c r="L27" s="6">
        <f>IF(ISBLANK(wyniki!L27),"",wyniki!L27)</f>
        <v>85</v>
      </c>
      <c r="M27" s="8">
        <f>IF(ISBLANK(wyniki!M27),"",wyniki!M27)</f>
        <v>18</v>
      </c>
      <c r="N27" s="6">
        <f>IF(ISBLANK(wyniki!N27),"",wyniki!N27)</f>
        <v>165</v>
      </c>
      <c r="O27" s="6">
        <f>IF(ISBLANK(wyniki!O27),"",wyniki!O27)</f>
        <v>2.5</v>
      </c>
      <c r="P27" s="6">
        <f>IF(ISBLANK(wyniki!P27),"",wyniki!P27)</f>
        <v>50</v>
      </c>
      <c r="Q27" s="6">
        <f>IF(ISBLANK(wyniki!Q27),"",wyniki!Q27)</f>
        <v>10</v>
      </c>
      <c r="R27" s="6">
        <f>IF(ISBLANK(wyniki!R27),"",wyniki!R27)</f>
        <v>80</v>
      </c>
      <c r="S27" s="6">
        <f>IF(ISBLANK(wyniki!S27),"",wyniki!S27)</f>
        <v>0</v>
      </c>
      <c r="T27" s="6">
        <f>IF(ISBLANK(wyniki!T27),"",wyniki!T27)</f>
        <v>50</v>
      </c>
      <c r="U27" s="6">
        <f>IF(ISBLANK(wyniki!U27),"",wyniki!U27)</f>
        <v>12.5</v>
      </c>
      <c r="V27" s="6">
        <f>IF(ISBLANK(wyniki!V27),"",wyniki!V27)</f>
        <v>180</v>
      </c>
      <c r="W27" s="8">
        <f>IF(ISBLANK(wyniki!W27),"",wyniki!W27)</f>
        <v>30.5</v>
      </c>
      <c r="X27" s="6">
        <f>IF(ISBLANK(wyniki!X27),"",wyniki!X27)</f>
        <v>345</v>
      </c>
      <c r="Y27" s="9">
        <f>IF(ISBLANK(wyniki!Y27),"",wyniki!Y27)</f>
        <v>19</v>
      </c>
      <c r="Z27" s="7">
        <f>IF(ISBLANK(wyniki!Z27),"",wyniki!Z27)</f>
        <v>9</v>
      </c>
      <c r="AA27" s="10">
        <f>IF(ISBLANK(wyniki!AA27),"",wyniki!AA27)</f>
        <v>1769.27</v>
      </c>
      <c r="AB27" s="7">
        <f>IF(ISBLANK(wyniki!AB27),"",wyniki!AB27)</f>
        <v>-33.27000000000001</v>
      </c>
    </row>
    <row r="28" spans="1:28" s="6" customFormat="1" ht="12" customHeight="1">
      <c r="A28" s="6">
        <f>IF(ISBLANK(wyniki!A28),"",wyniki!A28)</f>
        <v>20</v>
      </c>
      <c r="B28" s="6">
        <f>IF(ISBLANK(wyniki!B28),"",wyniki!B28)</f>
      </c>
      <c r="C28" s="6" t="str">
        <f>IF(ISBLANK(wyniki!C28),"",wyniki!C28)</f>
        <v>Anna Worakomska</v>
      </c>
      <c r="D28" s="6" t="str">
        <f>IF(ISBLANK(wyniki!D28),"",wyniki!D28)</f>
        <v>Suwałki</v>
      </c>
      <c r="E28" s="6" t="str">
        <f>IF(ISBLANK(wyniki!E28),"",wyniki!E28)</f>
        <v>POL</v>
      </c>
      <c r="F28" s="6">
        <f>IF(ISBLANK(wyniki!F28),"",wyniki!F28)</f>
      </c>
      <c r="G28" s="6">
        <f>IF(ISBLANK(wyniki!G28),"",wyniki!G28)</f>
        <v>10</v>
      </c>
      <c r="H28" s="6">
        <f>IF(ISBLANK(wyniki!H28),"",wyniki!H28)</f>
        <v>20</v>
      </c>
      <c r="I28" s="6">
        <f>IF(ISBLANK(wyniki!I28),"",wyniki!I28)</f>
        <v>6.5</v>
      </c>
      <c r="J28" s="6">
        <f>IF(ISBLANK(wyniki!J28),"",wyniki!J28)</f>
        <v>60</v>
      </c>
      <c r="K28" s="6">
        <f>IF(ISBLANK(wyniki!K28),"",wyniki!K28)</f>
        <v>5.5</v>
      </c>
      <c r="L28" s="6">
        <f>IF(ISBLANK(wyniki!L28),"",wyniki!L28)</f>
        <v>97</v>
      </c>
      <c r="M28" s="8">
        <f>IF(ISBLANK(wyniki!M28),"",wyniki!M28)</f>
        <v>22</v>
      </c>
      <c r="N28" s="6">
        <f>IF(ISBLANK(wyniki!N28),"",wyniki!N28)</f>
        <v>177</v>
      </c>
      <c r="O28" s="6">
        <f>IF(ISBLANK(wyniki!O28),"",wyniki!O28)</f>
        <v>0</v>
      </c>
      <c r="P28" s="6">
        <f>IF(ISBLANK(wyniki!P28),"",wyniki!P28)</f>
        <v>50</v>
      </c>
      <c r="Q28" s="6">
        <f>IF(ISBLANK(wyniki!Q28),"",wyniki!Q28)</f>
        <v>5</v>
      </c>
      <c r="R28" s="6">
        <f>IF(ISBLANK(wyniki!R28),"",wyniki!R28)</f>
        <v>80</v>
      </c>
      <c r="S28" s="6">
        <f>IF(ISBLANK(wyniki!S28),"",wyniki!S28)</f>
        <v>2</v>
      </c>
      <c r="T28" s="6">
        <f>IF(ISBLANK(wyniki!T28),"",wyniki!T28)</f>
        <v>50</v>
      </c>
      <c r="U28" s="6">
        <f>IF(ISBLANK(wyniki!U28),"",wyniki!U28)</f>
        <v>7</v>
      </c>
      <c r="V28" s="6">
        <f>IF(ISBLANK(wyniki!V28),"",wyniki!V28)</f>
        <v>180</v>
      </c>
      <c r="W28" s="8">
        <f>IF(ISBLANK(wyniki!W28),"",wyniki!W28)</f>
        <v>29</v>
      </c>
      <c r="X28" s="6">
        <f>IF(ISBLANK(wyniki!X28),"",wyniki!X28)</f>
        <v>357</v>
      </c>
      <c r="Y28" s="9">
        <f>IF(ISBLANK(wyniki!Y28),"",wyniki!Y28)</f>
        <v>20</v>
      </c>
      <c r="Z28" s="7">
        <f>IF(ISBLANK(wyniki!Z28),"",wyniki!Z28)</f>
        <v>10</v>
      </c>
      <c r="AA28" s="10">
        <f>IF(ISBLANK(wyniki!AA28),"",wyniki!AA28)</f>
        <v>1743.32</v>
      </c>
      <c r="AB28" s="7">
        <f>IF(ISBLANK(wyniki!AB28),"",wyniki!AB28)</f>
      </c>
    </row>
    <row r="29" spans="1:28" s="6" customFormat="1" ht="12" customHeight="1">
      <c r="A29" s="6">
        <f>IF(ISBLANK(wyniki!A29),"",wyniki!A29)</f>
        <v>21</v>
      </c>
      <c r="B29" s="6">
        <f>IF(ISBLANK(wyniki!B29),"",wyniki!B29)</f>
      </c>
      <c r="C29" s="6" t="str">
        <f>IF(ISBLANK(wyniki!C29),"",wyniki!C29)</f>
        <v>Skrzek Janusz</v>
      </c>
      <c r="D29" s="6" t="str">
        <f>IF(ISBLANK(wyniki!D29),"",wyniki!D29)</f>
        <v>Lipsko</v>
      </c>
      <c r="E29" s="6" t="str">
        <f>IF(ISBLANK(wyniki!E29),"",wyniki!E29)</f>
        <v>POL</v>
      </c>
      <c r="F29" s="6">
        <f>IF(ISBLANK(wyniki!F29),"",wyniki!F29)</f>
        <v>2075</v>
      </c>
      <c r="G29" s="6">
        <f>IF(ISBLANK(wyniki!G29),"",wyniki!G29)</f>
        <v>5</v>
      </c>
      <c r="H29" s="6">
        <f>IF(ISBLANK(wyniki!H29),"",wyniki!H29)</f>
        <v>20</v>
      </c>
      <c r="I29" s="6">
        <f>IF(ISBLANK(wyniki!I29),"",wyniki!I29)</f>
        <v>5</v>
      </c>
      <c r="J29" s="6">
        <f>IF(ISBLANK(wyniki!J29),"",wyniki!J29)</f>
        <v>59</v>
      </c>
      <c r="K29" s="6">
        <f>IF(ISBLANK(wyniki!K29),"",wyniki!K29)</f>
        <v>1</v>
      </c>
      <c r="L29" s="6">
        <f>IF(ISBLANK(wyniki!L29),"",wyniki!L29)</f>
        <v>79</v>
      </c>
      <c r="M29" s="8">
        <f>IF(ISBLANK(wyniki!M29),"",wyniki!M29)</f>
        <v>11</v>
      </c>
      <c r="N29" s="6">
        <f>IF(ISBLANK(wyniki!N29),"",wyniki!N29)</f>
        <v>158</v>
      </c>
      <c r="O29" s="6">
        <f>IF(ISBLANK(wyniki!O29),"",wyniki!O29)</f>
        <v>2.5</v>
      </c>
      <c r="P29" s="6">
        <f>IF(ISBLANK(wyniki!P29),"",wyniki!P29)</f>
        <v>48</v>
      </c>
      <c r="Q29" s="6">
        <f>IF(ISBLANK(wyniki!Q29),"",wyniki!Q29)</f>
        <v>7.5</v>
      </c>
      <c r="R29" s="6">
        <f>IF(ISBLANK(wyniki!R29),"",wyniki!R29)</f>
        <v>71</v>
      </c>
      <c r="S29" s="6">
        <f>IF(ISBLANK(wyniki!S29),"",wyniki!S29)</f>
        <v>7</v>
      </c>
      <c r="T29" s="6">
        <f>IF(ISBLANK(wyniki!T29),"",wyniki!T29)</f>
        <v>50</v>
      </c>
      <c r="U29" s="6">
        <f>IF(ISBLANK(wyniki!U29),"",wyniki!U29)</f>
        <v>17</v>
      </c>
      <c r="V29" s="6">
        <f>IF(ISBLANK(wyniki!V29),"",wyniki!V29)</f>
        <v>169</v>
      </c>
      <c r="W29" s="8">
        <f>IF(ISBLANK(wyniki!W29),"",wyniki!W29)</f>
        <v>28</v>
      </c>
      <c r="X29" s="6">
        <f>IF(ISBLANK(wyniki!X29),"",wyniki!X29)</f>
        <v>327</v>
      </c>
      <c r="Y29" s="9">
        <f>IF(ISBLANK(wyniki!Y29),"",wyniki!Y29)</f>
        <v>21</v>
      </c>
      <c r="Z29" s="7">
        <f>IF(ISBLANK(wyniki!Z29),"",wyniki!Z29)</f>
        <v>11</v>
      </c>
      <c r="AA29" s="10">
        <f>IF(ISBLANK(wyniki!AA29),"",wyniki!AA29)</f>
        <v>1726.03</v>
      </c>
      <c r="AB29" s="7">
        <f>IF(ISBLANK(wyniki!AB29),"",wyniki!AB29)</f>
        <v>-60.54</v>
      </c>
    </row>
    <row r="30" spans="1:28" s="6" customFormat="1" ht="12" customHeight="1">
      <c r="A30" s="6">
        <f>IF(ISBLANK(wyniki!A30),"",wyniki!A30)</f>
        <v>22</v>
      </c>
      <c r="B30" s="6">
        <f>IF(ISBLANK(wyniki!B30),"",wyniki!B30)</f>
      </c>
      <c r="C30" s="6" t="str">
        <f>IF(ISBLANK(wyniki!C30),"",wyniki!C30)</f>
        <v>Maciej Marszałek</v>
      </c>
      <c r="D30" s="6" t="str">
        <f>IF(ISBLANK(wyniki!D30),"",wyniki!D30)</f>
        <v>Warszawa</v>
      </c>
      <c r="E30" s="6" t="str">
        <f>IF(ISBLANK(wyniki!E30),"",wyniki!E30)</f>
        <v>POL</v>
      </c>
      <c r="F30" s="6">
        <f>IF(ISBLANK(wyniki!F30),"",wyniki!F30)</f>
      </c>
      <c r="G30" s="6">
        <f>IF(ISBLANK(wyniki!G30),"",wyniki!G30)</f>
        <v>5</v>
      </c>
      <c r="H30" s="6">
        <f>IF(ISBLANK(wyniki!H30),"",wyniki!H30)</f>
        <v>20</v>
      </c>
      <c r="I30" s="6">
        <f>IF(ISBLANK(wyniki!I30),"",wyniki!I30)</f>
        <v>0</v>
      </c>
      <c r="J30" s="6">
        <f>IF(ISBLANK(wyniki!J30),"",wyniki!J30)</f>
        <v>60</v>
      </c>
      <c r="K30" s="6">
        <f>IF(ISBLANK(wyniki!K30),"",wyniki!K30)</f>
        <v>6</v>
      </c>
      <c r="L30" s="6">
        <f>IF(ISBLANK(wyniki!L30),"",wyniki!L30)</f>
        <v>81</v>
      </c>
      <c r="M30" s="8">
        <f>IF(ISBLANK(wyniki!M30),"",wyniki!M30)</f>
        <v>11</v>
      </c>
      <c r="N30" s="6">
        <f>IF(ISBLANK(wyniki!N30),"",wyniki!N30)</f>
        <v>161</v>
      </c>
      <c r="O30" s="6">
        <f>IF(ISBLANK(wyniki!O30),"",wyniki!O30)</f>
        <v>0</v>
      </c>
      <c r="P30" s="6">
        <f>IF(ISBLANK(wyniki!P30),"",wyniki!P30)</f>
        <v>50</v>
      </c>
      <c r="Q30" s="6">
        <f>IF(ISBLANK(wyniki!Q30),"",wyniki!Q30)</f>
        <v>6</v>
      </c>
      <c r="R30" s="6">
        <f>IF(ISBLANK(wyniki!R30),"",wyniki!R30)</f>
        <v>80</v>
      </c>
      <c r="S30" s="6">
        <f>IF(ISBLANK(wyniki!S30),"",wyniki!S30)</f>
        <v>4.5</v>
      </c>
      <c r="T30" s="6">
        <f>IF(ISBLANK(wyniki!T30),"",wyniki!T30)</f>
        <v>50</v>
      </c>
      <c r="U30" s="6">
        <f>IF(ISBLANK(wyniki!U30),"",wyniki!U30)</f>
        <v>10.5</v>
      </c>
      <c r="V30" s="6">
        <f>IF(ISBLANK(wyniki!V30),"",wyniki!V30)</f>
        <v>180</v>
      </c>
      <c r="W30" s="8">
        <f>IF(ISBLANK(wyniki!W30),"",wyniki!W30)</f>
        <v>21.5</v>
      </c>
      <c r="X30" s="6">
        <f>IF(ISBLANK(wyniki!X30),"",wyniki!X30)</f>
        <v>341</v>
      </c>
      <c r="Y30" s="9">
        <f>IF(ISBLANK(wyniki!Y30),"",wyniki!Y30)</f>
        <v>22</v>
      </c>
      <c r="Z30" s="7">
        <f>IF(ISBLANK(wyniki!Z30),"",wyniki!Z30)</f>
        <v>12</v>
      </c>
      <c r="AA30" s="10">
        <f>IF(ISBLANK(wyniki!AA30),"",wyniki!AA30)</f>
        <v>1613.65</v>
      </c>
      <c r="AB30" s="7">
        <f>IF(ISBLANK(wyniki!AB30),"",wyniki!AB30)</f>
      </c>
    </row>
    <row r="31" spans="1:28" s="6" customFormat="1" ht="12" customHeight="1">
      <c r="A31" s="6">
        <f>IF(ISBLANK(wyniki!A31),"",wyniki!A31)</f>
        <v>23</v>
      </c>
      <c r="B31" s="6">
        <f>IF(ISBLANK(wyniki!B31),"",wyniki!B31)</f>
      </c>
      <c r="C31" s="6" t="str">
        <f>IF(ISBLANK(wyniki!C31),"",wyniki!C31)</f>
        <v>Andrej Kalinin</v>
      </c>
      <c r="D31" s="6">
        <f>IF(ISBLANK(wyniki!D31),"",wyniki!D31)</f>
      </c>
      <c r="E31" s="6" t="str">
        <f>IF(ISBLANK(wyniki!E31),"",wyniki!E31)</f>
        <v>LAT</v>
      </c>
      <c r="F31" s="6">
        <f>IF(ISBLANK(wyniki!F31),"",wyniki!F31)</f>
        <v>1749</v>
      </c>
      <c r="G31" s="6">
        <f>IF(ISBLANK(wyniki!G31),"",wyniki!G31)</f>
        <v>10</v>
      </c>
      <c r="H31" s="6">
        <f>IF(ISBLANK(wyniki!H31),"",wyniki!H31)</f>
        <v>20</v>
      </c>
      <c r="I31" s="6">
        <f>IF(ISBLANK(wyniki!I31),"",wyniki!I31)</f>
        <v>0</v>
      </c>
      <c r="J31" s="6">
        <f>IF(ISBLANK(wyniki!J31),"",wyniki!J31)</f>
        <v>60</v>
      </c>
      <c r="K31" s="6">
        <f>IF(ISBLANK(wyniki!K31),"",wyniki!K31)</f>
        <v>2</v>
      </c>
      <c r="L31" s="6">
        <f>IF(ISBLANK(wyniki!L31),"",wyniki!L31)</f>
        <v>56</v>
      </c>
      <c r="M31" s="8">
        <f>IF(ISBLANK(wyniki!M31),"",wyniki!M31)</f>
        <v>12</v>
      </c>
      <c r="N31" s="6">
        <f>IF(ISBLANK(wyniki!N31),"",wyniki!N31)</f>
        <v>136</v>
      </c>
      <c r="O31" s="6">
        <f>IF(ISBLANK(wyniki!O31),"",wyniki!O31)</f>
        <v>0</v>
      </c>
      <c r="P31" s="6">
        <f>IF(ISBLANK(wyniki!P31),"",wyniki!P31)</f>
        <v>50</v>
      </c>
      <c r="Q31" s="6">
        <f>IF(ISBLANK(wyniki!Q31),"",wyniki!Q31)</f>
        <v>2.5</v>
      </c>
      <c r="R31" s="6">
        <f>IF(ISBLANK(wyniki!R31),"",wyniki!R31)</f>
        <v>80</v>
      </c>
      <c r="S31" s="6">
        <f>IF(ISBLANK(wyniki!S31),"",wyniki!S31)</f>
        <v>5</v>
      </c>
      <c r="T31" s="6">
        <f>IF(ISBLANK(wyniki!T31),"",wyniki!T31)</f>
        <v>50</v>
      </c>
      <c r="U31" s="6">
        <f>IF(ISBLANK(wyniki!U31),"",wyniki!U31)</f>
        <v>7.5</v>
      </c>
      <c r="V31" s="6">
        <f>IF(ISBLANK(wyniki!V31),"",wyniki!V31)</f>
        <v>180</v>
      </c>
      <c r="W31" s="8">
        <f>IF(ISBLANK(wyniki!W31),"",wyniki!W31)</f>
        <v>19.5</v>
      </c>
      <c r="X31" s="6">
        <f>IF(ISBLANK(wyniki!X31),"",wyniki!X31)</f>
        <v>316</v>
      </c>
      <c r="Y31" s="9">
        <f>IF(ISBLANK(wyniki!Y31),"",wyniki!Y31)</f>
        <v>23</v>
      </c>
      <c r="Z31" s="7">
        <f>IF(ISBLANK(wyniki!Z31),"",wyniki!Z31)</f>
      </c>
      <c r="AA31" s="10">
        <f>IF(ISBLANK(wyniki!AA31),"",wyniki!AA31)</f>
        <v>1600</v>
      </c>
      <c r="AB31" s="7">
        <f>IF(ISBLANK(wyniki!AB31),"",wyniki!AB31)</f>
        <v>-29.489999999999995</v>
      </c>
    </row>
    <row r="32" spans="1:28" s="6" customFormat="1" ht="12" customHeight="1">
      <c r="A32" s="6">
        <f>IF(ISBLANK(wyniki!A32),"",wyniki!A32)</f>
        <v>24</v>
      </c>
      <c r="B32" s="6">
        <f>IF(ISBLANK(wyniki!B32),"",wyniki!B32)</f>
      </c>
      <c r="C32" s="6" t="str">
        <f>IF(ISBLANK(wyniki!C32),"",wyniki!C32)</f>
        <v>Agnieszka Rybak-Murdzia</v>
      </c>
      <c r="D32" s="6" t="str">
        <f>IF(ISBLANK(wyniki!D32),"",wyniki!D32)</f>
        <v>Gdańsk</v>
      </c>
      <c r="E32" s="6" t="str">
        <f>IF(ISBLANK(wyniki!E32),"",wyniki!E32)</f>
        <v>POL</v>
      </c>
      <c r="F32" s="6">
        <f>IF(ISBLANK(wyniki!F32),"",wyniki!F32)</f>
        <v>1941</v>
      </c>
      <c r="G32" s="6">
        <f>IF(ISBLANK(wyniki!G32),"",wyniki!G32)</f>
        <v>5</v>
      </c>
      <c r="H32" s="6">
        <f>IF(ISBLANK(wyniki!H32),"",wyniki!H32)</f>
        <v>20</v>
      </c>
      <c r="I32" s="6">
        <f>IF(ISBLANK(wyniki!I32),"",wyniki!I32)</f>
        <v>0</v>
      </c>
      <c r="J32" s="6">
        <f>IF(ISBLANK(wyniki!J32),"",wyniki!J32)</f>
        <v>60</v>
      </c>
      <c r="K32" s="6">
        <f>IF(ISBLANK(wyniki!K32),"",wyniki!K32)</f>
        <v>1.5</v>
      </c>
      <c r="L32" s="6">
        <f>IF(ISBLANK(wyniki!L32),"",wyniki!L32)</f>
        <v>100</v>
      </c>
      <c r="M32" s="8">
        <f>IF(ISBLANK(wyniki!M32),"",wyniki!M32)</f>
        <v>6.5</v>
      </c>
      <c r="N32" s="6">
        <f>IF(ISBLANK(wyniki!N32),"",wyniki!N32)</f>
        <v>180</v>
      </c>
      <c r="O32" s="6">
        <f>IF(ISBLANK(wyniki!O32),"",wyniki!O32)</f>
        <v>0</v>
      </c>
      <c r="P32" s="6">
        <f>IF(ISBLANK(wyniki!P32),"",wyniki!P32)</f>
        <v>50</v>
      </c>
      <c r="Q32" s="6">
        <f>IF(ISBLANK(wyniki!Q32),"",wyniki!Q32)</f>
        <v>8</v>
      </c>
      <c r="R32" s="6">
        <f>IF(ISBLANK(wyniki!R32),"",wyniki!R32)</f>
        <v>73</v>
      </c>
      <c r="S32" s="6">
        <f>IF(ISBLANK(wyniki!S32),"",wyniki!S32)</f>
        <v>4.5</v>
      </c>
      <c r="T32" s="6">
        <f>IF(ISBLANK(wyniki!T32),"",wyniki!T32)</f>
        <v>50</v>
      </c>
      <c r="U32" s="6">
        <f>IF(ISBLANK(wyniki!U32),"",wyniki!U32)</f>
        <v>12.5</v>
      </c>
      <c r="V32" s="6">
        <f>IF(ISBLANK(wyniki!V32),"",wyniki!V32)</f>
        <v>173</v>
      </c>
      <c r="W32" s="8">
        <f>IF(ISBLANK(wyniki!W32),"",wyniki!W32)</f>
        <v>19</v>
      </c>
      <c r="X32" s="6">
        <f>IF(ISBLANK(wyniki!X32),"",wyniki!X32)</f>
        <v>353</v>
      </c>
      <c r="Y32" s="9">
        <f>IF(ISBLANK(wyniki!Y32),"",wyniki!Y32)</f>
        <v>24</v>
      </c>
      <c r="Z32" s="7">
        <f>IF(ISBLANK(wyniki!Z32),"",wyniki!Z32)</f>
        <v>13</v>
      </c>
      <c r="AA32" s="10">
        <f>IF(ISBLANK(wyniki!AA32),"",wyniki!AA32)</f>
        <v>1600</v>
      </c>
      <c r="AB32" s="7">
        <f>IF(ISBLANK(wyniki!AB32),"",wyniki!AB32)</f>
        <v>-64.28999999999999</v>
      </c>
    </row>
    <row r="33" spans="1:28" s="6" customFormat="1" ht="12" customHeight="1">
      <c r="A33" s="6">
        <f>IF(ISBLANK(wyniki!A33),"",wyniki!A33)</f>
        <v>25</v>
      </c>
      <c r="B33" s="6">
        <f>IF(ISBLANK(wyniki!B33),"",wyniki!B33)</f>
      </c>
      <c r="C33" s="6" t="str">
        <f>IF(ISBLANK(wyniki!C33),"",wyniki!C33)</f>
        <v>Łukasz Miętek</v>
      </c>
      <c r="D33" s="6" t="str">
        <f>IF(ISBLANK(wyniki!D33),"",wyniki!D33)</f>
        <v>Legionowo</v>
      </c>
      <c r="E33" s="6" t="str">
        <f>IF(ISBLANK(wyniki!E33),"",wyniki!E33)</f>
        <v>POL</v>
      </c>
      <c r="F33" s="6">
        <f>IF(ISBLANK(wyniki!F33),"",wyniki!F33)</f>
      </c>
      <c r="G33" s="6">
        <f>IF(ISBLANK(wyniki!G33),"",wyniki!G33)</f>
        <v>10</v>
      </c>
      <c r="H33" s="6">
        <f>IF(ISBLANK(wyniki!H33),"",wyniki!H33)</f>
        <v>20</v>
      </c>
      <c r="I33" s="6">
        <f>IF(ISBLANK(wyniki!I33),"",wyniki!I33)</f>
        <v>0</v>
      </c>
      <c r="J33" s="6">
        <f>IF(ISBLANK(wyniki!J33),"",wyniki!J33)</f>
        <v>60</v>
      </c>
      <c r="K33" s="6">
        <f>IF(ISBLANK(wyniki!K33),"",wyniki!K33)</f>
        <v>5</v>
      </c>
      <c r="L33" s="6">
        <f>IF(ISBLANK(wyniki!L33),"",wyniki!L33)</f>
        <v>100</v>
      </c>
      <c r="M33" s="8">
        <f>IF(ISBLANK(wyniki!M33),"",wyniki!M33)</f>
        <v>15</v>
      </c>
      <c r="N33" s="6">
        <f>IF(ISBLANK(wyniki!N33),"",wyniki!N33)</f>
        <v>180</v>
      </c>
      <c r="O33" s="6">
        <f>IF(ISBLANK(wyniki!O33),"",wyniki!O33)</f>
        <v>0</v>
      </c>
      <c r="P33" s="6">
        <f>IF(ISBLANK(wyniki!P33),"",wyniki!P33)</f>
        <v>50</v>
      </c>
      <c r="Q33" s="6">
        <f>IF(ISBLANK(wyniki!Q33),"",wyniki!Q33)</f>
        <v>0</v>
      </c>
      <c r="R33" s="6">
        <f>IF(ISBLANK(wyniki!R33),"",wyniki!R33)</f>
        <v>80</v>
      </c>
      <c r="S33" s="6">
        <f>IF(ISBLANK(wyniki!S33),"",wyniki!S33)</f>
        <v>0</v>
      </c>
      <c r="T33" s="6">
        <f>IF(ISBLANK(wyniki!T33),"",wyniki!T33)</f>
        <v>50</v>
      </c>
      <c r="U33" s="6">
        <f>IF(ISBLANK(wyniki!U33),"",wyniki!U33)</f>
        <v>0</v>
      </c>
      <c r="V33" s="6">
        <f>IF(ISBLANK(wyniki!V33),"",wyniki!V33)</f>
        <v>180</v>
      </c>
      <c r="W33" s="8">
        <f>IF(ISBLANK(wyniki!W33),"",wyniki!W33)</f>
        <v>15</v>
      </c>
      <c r="X33" s="6">
        <f>IF(ISBLANK(wyniki!X33),"",wyniki!X33)</f>
        <v>360</v>
      </c>
      <c r="Y33" s="9">
        <f>IF(ISBLANK(wyniki!Y33),"",wyniki!Y33)</f>
        <v>25</v>
      </c>
      <c r="Z33" s="7">
        <f>IF(ISBLANK(wyniki!Z33),"",wyniki!Z33)</f>
        <v>14</v>
      </c>
      <c r="AA33" s="10">
        <f>IF(ISBLANK(wyniki!AA33),"",wyniki!AA33)</f>
        <v>1600</v>
      </c>
      <c r="AB33" s="7">
        <f>IF(ISBLANK(wyniki!AB33),"",wyniki!AB33)</f>
      </c>
    </row>
    <row r="34" spans="1:28" s="6" customFormat="1" ht="12" customHeight="1">
      <c r="A34" s="6">
        <f>IF(ISBLANK(wyniki!A34),"",wyniki!A34)</f>
        <v>26</v>
      </c>
      <c r="B34" s="6">
        <f>IF(ISBLANK(wyniki!B34),"",wyniki!B34)</f>
      </c>
      <c r="C34" s="6" t="str">
        <f>IF(ISBLANK(wyniki!C34),"",wyniki!C34)</f>
        <v>Kamil Sadkowski</v>
      </c>
      <c r="D34" s="6" t="str">
        <f>IF(ISBLANK(wyniki!D34),"",wyniki!D34)</f>
        <v>Lipsko</v>
      </c>
      <c r="E34" s="6" t="str">
        <f>IF(ISBLANK(wyniki!E34),"",wyniki!E34)</f>
        <v>POL</v>
      </c>
      <c r="F34" s="6">
        <f>IF(ISBLANK(wyniki!F34),"",wyniki!F34)</f>
      </c>
      <c r="G34" s="6">
        <f>IF(ISBLANK(wyniki!G34),"",wyniki!G34)</f>
        <v>5</v>
      </c>
      <c r="H34" s="6">
        <f>IF(ISBLANK(wyniki!H34),"",wyniki!H34)</f>
        <v>20</v>
      </c>
      <c r="I34" s="6">
        <f>IF(ISBLANK(wyniki!I34),"",wyniki!I34)</f>
        <v>0</v>
      </c>
      <c r="J34" s="6">
        <f>IF(ISBLANK(wyniki!J34),"",wyniki!J34)</f>
        <v>60</v>
      </c>
      <c r="K34" s="6">
        <f>IF(ISBLANK(wyniki!K34),"",wyniki!K34)</f>
        <v>6</v>
      </c>
      <c r="L34" s="6">
        <f>IF(ISBLANK(wyniki!L34),"",wyniki!L34)</f>
        <v>100</v>
      </c>
      <c r="M34" s="8">
        <f>IF(ISBLANK(wyniki!M34),"",wyniki!M34)</f>
        <v>11</v>
      </c>
      <c r="N34" s="6">
        <f>IF(ISBLANK(wyniki!N34),"",wyniki!N34)</f>
        <v>180</v>
      </c>
      <c r="O34" s="6">
        <f>IF(ISBLANK(wyniki!O34),"",wyniki!O34)</f>
        <v>0</v>
      </c>
      <c r="P34" s="6">
        <f>IF(ISBLANK(wyniki!P34),"",wyniki!P34)</f>
        <v>50</v>
      </c>
      <c r="Q34" s="6">
        <f>IF(ISBLANK(wyniki!Q34),"",wyniki!Q34)</f>
        <v>1</v>
      </c>
      <c r="R34" s="6">
        <f>IF(ISBLANK(wyniki!R34),"",wyniki!R34)</f>
        <v>72</v>
      </c>
      <c r="S34" s="6">
        <f>IF(ISBLANK(wyniki!S34),"",wyniki!S34)</f>
        <v>1.5</v>
      </c>
      <c r="T34" s="6">
        <f>IF(ISBLANK(wyniki!T34),"",wyniki!T34)</f>
        <v>45</v>
      </c>
      <c r="U34" s="6">
        <f>IF(ISBLANK(wyniki!U34),"",wyniki!U34)</f>
        <v>2.5</v>
      </c>
      <c r="V34" s="6">
        <f>IF(ISBLANK(wyniki!V34),"",wyniki!V34)</f>
        <v>167</v>
      </c>
      <c r="W34" s="8">
        <f>IF(ISBLANK(wyniki!W34),"",wyniki!W34)</f>
        <v>13.5</v>
      </c>
      <c r="X34" s="6">
        <f>IF(ISBLANK(wyniki!X34),"",wyniki!X34)</f>
        <v>347</v>
      </c>
      <c r="Y34" s="9">
        <f>IF(ISBLANK(wyniki!Y34),"",wyniki!Y34)</f>
        <v>26</v>
      </c>
      <c r="Z34" s="7">
        <f>IF(ISBLANK(wyniki!Z34),"",wyniki!Z34)</f>
        <v>15</v>
      </c>
      <c r="AA34" s="10">
        <f>IF(ISBLANK(wyniki!AA34),"",wyniki!AA34)</f>
        <v>1600</v>
      </c>
      <c r="AB34" s="7">
        <f>IF(ISBLANK(wyniki!AB34),"",wyniki!AB34)</f>
      </c>
    </row>
    <row r="35" spans="1:28" s="6" customFormat="1" ht="12" customHeight="1">
      <c r="A35" s="6">
        <f>IF(ISBLANK(wyniki!A35),"",wyniki!A35)</f>
        <v>27</v>
      </c>
      <c r="B35" s="6">
        <f>IF(ISBLANK(wyniki!B35),"",wyniki!B35)</f>
      </c>
      <c r="C35" s="6" t="str">
        <f>IF(ISBLANK(wyniki!C35),"",wyniki!C35)</f>
        <v>Ilona Szymańska</v>
      </c>
      <c r="D35" s="6" t="str">
        <f>IF(ISBLANK(wyniki!D35),"",wyniki!D35)</f>
        <v>Legionowo</v>
      </c>
      <c r="E35" s="6" t="str">
        <f>IF(ISBLANK(wyniki!E35),"",wyniki!E35)</f>
        <v>POL</v>
      </c>
      <c r="F35" s="6">
        <f>IF(ISBLANK(wyniki!F35),"",wyniki!F35)</f>
      </c>
      <c r="G35" s="6">
        <f>IF(ISBLANK(wyniki!G35),"",wyniki!G35)</f>
        <v>0</v>
      </c>
      <c r="H35" s="6">
        <f>IF(ISBLANK(wyniki!H35),"",wyniki!H35)</f>
        <v>20</v>
      </c>
      <c r="I35" s="6">
        <f>IF(ISBLANK(wyniki!I35),"",wyniki!I35)</f>
        <v>0</v>
      </c>
      <c r="J35" s="6">
        <f>IF(ISBLANK(wyniki!J35),"",wyniki!J35)</f>
        <v>60</v>
      </c>
      <c r="K35" s="6">
        <f>IF(ISBLANK(wyniki!K35),"",wyniki!K35)</f>
        <v>5.5</v>
      </c>
      <c r="L35" s="6">
        <f>IF(ISBLANK(wyniki!L35),"",wyniki!L35)</f>
        <v>100</v>
      </c>
      <c r="M35" s="8">
        <f>IF(ISBLANK(wyniki!M35),"",wyniki!M35)</f>
        <v>5.5</v>
      </c>
      <c r="N35" s="6">
        <f>IF(ISBLANK(wyniki!N35),"",wyniki!N35)</f>
        <v>180</v>
      </c>
      <c r="O35" s="6">
        <f>IF(ISBLANK(wyniki!O35),"",wyniki!O35)</f>
        <v>2.5</v>
      </c>
      <c r="P35" s="6">
        <f>IF(ISBLANK(wyniki!P35),"",wyniki!P35)</f>
        <v>50</v>
      </c>
      <c r="Q35" s="6">
        <f>IF(ISBLANK(wyniki!Q35),"",wyniki!Q35)</f>
        <v>0</v>
      </c>
      <c r="R35" s="6">
        <f>IF(ISBLANK(wyniki!R35),"",wyniki!R35)</f>
        <v>80</v>
      </c>
      <c r="S35" s="6">
        <f>IF(ISBLANK(wyniki!S35),"",wyniki!S35)</f>
        <v>0</v>
      </c>
      <c r="T35" s="6">
        <f>IF(ISBLANK(wyniki!T35),"",wyniki!T35)</f>
        <v>50</v>
      </c>
      <c r="U35" s="6">
        <f>IF(ISBLANK(wyniki!U35),"",wyniki!U35)</f>
        <v>2.5</v>
      </c>
      <c r="V35" s="6">
        <f>IF(ISBLANK(wyniki!V35),"",wyniki!V35)</f>
        <v>180</v>
      </c>
      <c r="W35" s="8">
        <f>IF(ISBLANK(wyniki!W35),"",wyniki!W35)</f>
        <v>8</v>
      </c>
      <c r="X35" s="6">
        <f>IF(ISBLANK(wyniki!X35),"",wyniki!X35)</f>
        <v>360</v>
      </c>
      <c r="Y35" s="9">
        <f>IF(ISBLANK(wyniki!Y35),"",wyniki!Y35)</f>
        <v>27</v>
      </c>
      <c r="Z35" s="7">
        <f>IF(ISBLANK(wyniki!Z35),"",wyniki!Z35)</f>
        <v>16</v>
      </c>
      <c r="AA35" s="10">
        <f>IF(ISBLANK(wyniki!AA35),"",wyniki!AA35)</f>
        <v>1600</v>
      </c>
      <c r="AB35" s="7">
        <f>IF(ISBLANK(wyniki!AB35),"",wyniki!AB35)</f>
      </c>
    </row>
    <row r="36" spans="1:28" s="6" customFormat="1" ht="12" customHeight="1">
      <c r="A36" s="6">
        <f>IF(ISBLANK(wyniki!A36),"",wyniki!A36)</f>
        <v>28</v>
      </c>
      <c r="B36" s="6">
        <f>IF(ISBLANK(wyniki!B36),"",wyniki!B36)</f>
      </c>
      <c r="C36" s="6" t="str">
        <f>IF(ISBLANK(wyniki!C36),"",wyniki!C36)</f>
        <v>Łukasz Kruziński</v>
      </c>
      <c r="D36" s="6" t="str">
        <f>IF(ISBLANK(wyniki!D36),"",wyniki!D36)</f>
        <v>Legionowo</v>
      </c>
      <c r="E36" s="6" t="str">
        <f>IF(ISBLANK(wyniki!E36),"",wyniki!E36)</f>
        <v>POL</v>
      </c>
      <c r="F36" s="6">
        <f>IF(ISBLANK(wyniki!F36),"",wyniki!F36)</f>
      </c>
      <c r="G36" s="6">
        <f>IF(ISBLANK(wyniki!G36),"",wyniki!G36)</f>
        <v>5</v>
      </c>
      <c r="H36" s="6">
        <f>IF(ISBLANK(wyniki!H36),"",wyniki!H36)</f>
        <v>17</v>
      </c>
      <c r="I36" s="6">
        <f>IF(ISBLANK(wyniki!I36),"",wyniki!I36)</f>
        <v>0</v>
      </c>
      <c r="J36" s="6">
        <f>IF(ISBLANK(wyniki!J36),"",wyniki!J36)</f>
        <v>60</v>
      </c>
      <c r="K36" s="6">
        <f>IF(ISBLANK(wyniki!K36),"",wyniki!K36)</f>
        <v>1</v>
      </c>
      <c r="L36" s="6">
        <f>IF(ISBLANK(wyniki!L36),"",wyniki!L36)</f>
        <v>91</v>
      </c>
      <c r="M36" s="8">
        <f>IF(ISBLANK(wyniki!M36),"",wyniki!M36)</f>
        <v>6</v>
      </c>
      <c r="N36" s="6">
        <f>IF(ISBLANK(wyniki!N36),"",wyniki!N36)</f>
        <v>168</v>
      </c>
      <c r="O36" s="6">
        <f>IF(ISBLANK(wyniki!O36),"",wyniki!O36)</f>
        <v>0</v>
      </c>
      <c r="P36" s="6">
        <f>IF(ISBLANK(wyniki!P36),"",wyniki!P36)</f>
        <v>50</v>
      </c>
      <c r="Q36" s="6">
        <f>IF(ISBLANK(wyniki!Q36),"",wyniki!Q36)</f>
        <v>0</v>
      </c>
      <c r="R36" s="6">
        <f>IF(ISBLANK(wyniki!R36),"",wyniki!R36)</f>
        <v>80</v>
      </c>
      <c r="S36" s="6">
        <f>IF(ISBLANK(wyniki!S36),"",wyniki!S36)</f>
        <v>0</v>
      </c>
      <c r="T36" s="6">
        <f>IF(ISBLANK(wyniki!T36),"",wyniki!T36)</f>
        <v>50</v>
      </c>
      <c r="U36" s="6">
        <f>IF(ISBLANK(wyniki!U36),"",wyniki!U36)</f>
        <v>0</v>
      </c>
      <c r="V36" s="6">
        <f>IF(ISBLANK(wyniki!V36),"",wyniki!V36)</f>
        <v>180</v>
      </c>
      <c r="W36" s="8">
        <f>IF(ISBLANK(wyniki!W36),"",wyniki!W36)</f>
        <v>6</v>
      </c>
      <c r="X36" s="6">
        <f>IF(ISBLANK(wyniki!X36),"",wyniki!X36)</f>
        <v>348</v>
      </c>
      <c r="Y36" s="9">
        <f>IF(ISBLANK(wyniki!Y36),"",wyniki!Y36)</f>
        <v>28</v>
      </c>
      <c r="Z36" s="7">
        <f>IF(ISBLANK(wyniki!Z36),"",wyniki!Z36)</f>
        <v>17</v>
      </c>
      <c r="AA36" s="10">
        <f>IF(ISBLANK(wyniki!AA36),"",wyniki!AA36)</f>
        <v>1600</v>
      </c>
      <c r="AB36" s="7">
        <f>IF(ISBLANK(wyniki!AB36),"",wyniki!AB36)</f>
      </c>
    </row>
    <row r="37" spans="1:28" s="6" customFormat="1" ht="12" customHeight="1">
      <c r="A37" s="6">
        <f>IF(ISBLANK(wyniki!A37),"",wyniki!A37)</f>
        <v>29</v>
      </c>
      <c r="B37" s="6">
        <f>IF(ISBLANK(wyniki!B37),"",wyniki!B37)</f>
      </c>
      <c r="C37" s="6" t="str">
        <f>IF(ISBLANK(wyniki!C37),"",wyniki!C37)</f>
        <v>Artur Kosior</v>
      </c>
      <c r="D37" s="6" t="str">
        <f>IF(ISBLANK(wyniki!D37),"",wyniki!D37)</f>
        <v>Legionowo</v>
      </c>
      <c r="E37" s="6" t="str">
        <f>IF(ISBLANK(wyniki!E37),"",wyniki!E37)</f>
        <v>POL</v>
      </c>
      <c r="F37" s="6">
        <f>IF(ISBLANK(wyniki!F37),"",wyniki!F37)</f>
      </c>
      <c r="G37" s="6">
        <f>IF(ISBLANK(wyniki!G37),"",wyniki!G37)</f>
        <v>0</v>
      </c>
      <c r="H37" s="6">
        <f>IF(ISBLANK(wyniki!H37),"",wyniki!H37)</f>
        <v>20</v>
      </c>
      <c r="I37" s="6">
        <f>IF(ISBLANK(wyniki!I37),"",wyniki!I37)</f>
        <v>0</v>
      </c>
      <c r="J37" s="6">
        <f>IF(ISBLANK(wyniki!J37),"",wyniki!J37)</f>
        <v>60</v>
      </c>
      <c r="K37" s="6">
        <f>IF(ISBLANK(wyniki!K37),"",wyniki!K37)</f>
        <v>1.5</v>
      </c>
      <c r="L37" s="6">
        <f>IF(ISBLANK(wyniki!L37),"",wyniki!L37)</f>
        <v>98</v>
      </c>
      <c r="M37" s="8">
        <f>IF(ISBLANK(wyniki!M37),"",wyniki!M37)</f>
        <v>1.5</v>
      </c>
      <c r="N37" s="6">
        <f>IF(ISBLANK(wyniki!N37),"",wyniki!N37)</f>
        <v>178</v>
      </c>
      <c r="O37" s="6">
        <f>IF(ISBLANK(wyniki!O37),"",wyniki!O37)</f>
        <v>0</v>
      </c>
      <c r="P37" s="6">
        <f>IF(ISBLANK(wyniki!P37),"",wyniki!P37)</f>
        <v>50</v>
      </c>
      <c r="Q37" s="6">
        <f>IF(ISBLANK(wyniki!Q37),"",wyniki!Q37)</f>
        <v>0</v>
      </c>
      <c r="R37" s="6">
        <f>IF(ISBLANK(wyniki!R37),"",wyniki!R37)</f>
        <v>80</v>
      </c>
      <c r="S37" s="6">
        <f>IF(ISBLANK(wyniki!S37),"",wyniki!S37)</f>
        <v>0</v>
      </c>
      <c r="T37" s="6">
        <f>IF(ISBLANK(wyniki!T37),"",wyniki!T37)</f>
        <v>50</v>
      </c>
      <c r="U37" s="6">
        <f>IF(ISBLANK(wyniki!U37),"",wyniki!U37)</f>
        <v>0</v>
      </c>
      <c r="V37" s="6">
        <f>IF(ISBLANK(wyniki!V37),"",wyniki!V37)</f>
        <v>180</v>
      </c>
      <c r="W37" s="8">
        <f>IF(ISBLANK(wyniki!W37),"",wyniki!W37)</f>
        <v>1.5</v>
      </c>
      <c r="X37" s="6">
        <f>IF(ISBLANK(wyniki!X37),"",wyniki!X37)</f>
        <v>358</v>
      </c>
      <c r="Y37" s="9">
        <f>IF(ISBLANK(wyniki!Y37),"",wyniki!Y37)</f>
        <v>29</v>
      </c>
      <c r="Z37" s="7">
        <f>IF(ISBLANK(wyniki!Z37),"",wyniki!Z37)</f>
        <v>18</v>
      </c>
      <c r="AA37" s="10">
        <f>IF(ISBLANK(wyniki!AA37),"",wyniki!AA37)</f>
        <v>1600</v>
      </c>
      <c r="AB37" s="7">
        <f>IF(ISBLANK(wyniki!AB37),"",wyniki!AB37)</f>
      </c>
    </row>
    <row r="38" spans="1:28" s="6" customFormat="1" ht="12" customHeight="1">
      <c r="A38" s="6">
        <f>IF(ISBLANK(wyniki!A38),"",wyniki!A38)</f>
        <v>30</v>
      </c>
      <c r="B38" s="6">
        <f>IF(ISBLANK(wyniki!B38),"",wyniki!B38)</f>
      </c>
      <c r="C38" s="6" t="str">
        <f>IF(ISBLANK(wyniki!C38),"",wyniki!C38)</f>
        <v>Daniel Zalewski</v>
      </c>
      <c r="D38" s="6" t="str">
        <f>IF(ISBLANK(wyniki!D38),"",wyniki!D38)</f>
        <v>Legionowo</v>
      </c>
      <c r="E38" s="6" t="str">
        <f>IF(ISBLANK(wyniki!E38),"",wyniki!E38)</f>
        <v>POL</v>
      </c>
      <c r="F38" s="6">
        <f>IF(ISBLANK(wyniki!F38),"",wyniki!F38)</f>
      </c>
      <c r="G38" s="6">
        <f>IF(ISBLANK(wyniki!G38),"",wyniki!G38)</f>
        <v>0</v>
      </c>
      <c r="H38" s="6">
        <f>IF(ISBLANK(wyniki!H38),"",wyniki!H38)</f>
        <v>20</v>
      </c>
      <c r="I38" s="6">
        <f>IF(ISBLANK(wyniki!I38),"",wyniki!I38)</f>
        <v>0</v>
      </c>
      <c r="J38" s="6">
        <f>IF(ISBLANK(wyniki!J38),"",wyniki!J38)</f>
        <v>60</v>
      </c>
      <c r="K38" s="6">
        <f>IF(ISBLANK(wyniki!K38),"",wyniki!K38)</f>
        <v>0.5</v>
      </c>
      <c r="L38" s="6">
        <f>IF(ISBLANK(wyniki!L38),"",wyniki!L38)</f>
        <v>91</v>
      </c>
      <c r="M38" s="8">
        <f>IF(ISBLANK(wyniki!M38),"",wyniki!M38)</f>
        <v>0.5</v>
      </c>
      <c r="N38" s="6">
        <f>IF(ISBLANK(wyniki!N38),"",wyniki!N38)</f>
        <v>171</v>
      </c>
      <c r="O38" s="6">
        <f>IF(ISBLANK(wyniki!O38),"",wyniki!O38)</f>
        <v>0</v>
      </c>
      <c r="P38" s="6">
        <f>IF(ISBLANK(wyniki!P38),"",wyniki!P38)</f>
        <v>50</v>
      </c>
      <c r="Q38" s="6">
        <f>IF(ISBLANK(wyniki!Q38),"",wyniki!Q38)</f>
        <v>0</v>
      </c>
      <c r="R38" s="6">
        <f>IF(ISBLANK(wyniki!R38),"",wyniki!R38)</f>
        <v>80</v>
      </c>
      <c r="S38" s="6">
        <f>IF(ISBLANK(wyniki!S38),"",wyniki!S38)</f>
        <v>0</v>
      </c>
      <c r="T38" s="6">
        <f>IF(ISBLANK(wyniki!T38),"",wyniki!T38)</f>
        <v>50</v>
      </c>
      <c r="U38" s="6">
        <f>IF(ISBLANK(wyniki!U38),"",wyniki!U38)</f>
        <v>0</v>
      </c>
      <c r="V38" s="6">
        <f>IF(ISBLANK(wyniki!V38),"",wyniki!V38)</f>
        <v>180</v>
      </c>
      <c r="W38" s="8">
        <f>IF(ISBLANK(wyniki!W38),"",wyniki!W38)</f>
        <v>0.5</v>
      </c>
      <c r="X38" s="6">
        <f>IF(ISBLANK(wyniki!X38),"",wyniki!X38)</f>
        <v>351</v>
      </c>
      <c r="Y38" s="9">
        <f>IF(ISBLANK(wyniki!Y38),"",wyniki!Y38)</f>
        <v>30</v>
      </c>
      <c r="Z38" s="7">
        <f>IF(ISBLANK(wyniki!Z38),"",wyniki!Z38)</f>
        <v>19</v>
      </c>
      <c r="AA38" s="10">
        <f>IF(ISBLANK(wyniki!AA38),"",wyniki!AA38)</f>
        <v>1600</v>
      </c>
      <c r="AB38" s="7">
        <f>IF(ISBLANK(wyniki!AB38),"",wyniki!AB38)</f>
      </c>
    </row>
    <row r="39" spans="1:28" s="6" customFormat="1" ht="12" customHeight="1">
      <c r="A39" s="6">
        <f>IF(ISBLANK(wyniki!A39),"",wyniki!A39)</f>
        <v>31</v>
      </c>
      <c r="B39" s="6">
        <f>IF(ISBLANK(wyniki!B39),"",wyniki!B39)</f>
      </c>
      <c r="C39" s="6" t="str">
        <f>IF(ISBLANK(wyniki!C39),"",wyniki!C39)</f>
        <v>Elżbieta Kosior</v>
      </c>
      <c r="D39" s="6" t="str">
        <f>IF(ISBLANK(wyniki!D39),"",wyniki!D39)</f>
        <v>Legionowo</v>
      </c>
      <c r="E39" s="6" t="str">
        <f>IF(ISBLANK(wyniki!E39),"",wyniki!E39)</f>
        <v>POL</v>
      </c>
      <c r="F39" s="6">
        <f>IF(ISBLANK(wyniki!F39),"",wyniki!F39)</f>
      </c>
      <c r="G39" s="6">
        <f>IF(ISBLANK(wyniki!G39),"",wyniki!G39)</f>
        <v>0</v>
      </c>
      <c r="H39" s="6">
        <f>IF(ISBLANK(wyniki!H39),"",wyniki!H39)</f>
        <v>20</v>
      </c>
      <c r="I39" s="6">
        <f>IF(ISBLANK(wyniki!I39),"",wyniki!I39)</f>
        <v>0</v>
      </c>
      <c r="J39" s="6">
        <f>IF(ISBLANK(wyniki!J39),"",wyniki!J39)</f>
        <v>60</v>
      </c>
      <c r="K39" s="6">
        <f>IF(ISBLANK(wyniki!K39),"",wyniki!K39)</f>
        <v>0</v>
      </c>
      <c r="L39" s="6">
        <f>IF(ISBLANK(wyniki!L39),"",wyniki!L39)</f>
        <v>100</v>
      </c>
      <c r="M39" s="8">
        <f>IF(ISBLANK(wyniki!M39),"",wyniki!M39)</f>
        <v>0</v>
      </c>
      <c r="N39" s="6">
        <f>IF(ISBLANK(wyniki!N39),"",wyniki!N39)</f>
        <v>180</v>
      </c>
      <c r="O39" s="6">
        <f>IF(ISBLANK(wyniki!O39),"",wyniki!O39)</f>
        <v>0</v>
      </c>
      <c r="P39" s="6">
        <f>IF(ISBLANK(wyniki!P39),"",wyniki!P39)</f>
        <v>50</v>
      </c>
      <c r="Q39" s="6">
        <f>IF(ISBLANK(wyniki!Q39),"",wyniki!Q39)</f>
        <v>0</v>
      </c>
      <c r="R39" s="6">
        <f>IF(ISBLANK(wyniki!R39),"",wyniki!R39)</f>
        <v>80</v>
      </c>
      <c r="S39" s="6">
        <f>IF(ISBLANK(wyniki!S39),"",wyniki!S39)</f>
        <v>0</v>
      </c>
      <c r="T39" s="6">
        <f>IF(ISBLANK(wyniki!T39),"",wyniki!T39)</f>
        <v>50</v>
      </c>
      <c r="U39" s="6">
        <f>IF(ISBLANK(wyniki!U39),"",wyniki!U39)</f>
        <v>0</v>
      </c>
      <c r="V39" s="6">
        <f>IF(ISBLANK(wyniki!V39),"",wyniki!V39)</f>
        <v>180</v>
      </c>
      <c r="W39" s="8">
        <f>IF(ISBLANK(wyniki!W39),"",wyniki!W39)</f>
        <v>0</v>
      </c>
      <c r="X39" s="6">
        <f>IF(ISBLANK(wyniki!X39),"",wyniki!X39)</f>
        <v>360</v>
      </c>
      <c r="Y39" s="9">
        <f>IF(ISBLANK(wyniki!Y39),"",wyniki!Y39)</f>
        <v>31</v>
      </c>
      <c r="Z39" s="7">
        <f>IF(ISBLANK(wyniki!Z39),"",wyniki!Z39)</f>
        <v>20</v>
      </c>
      <c r="AA39" s="10">
        <f>IF(ISBLANK(wyniki!AA39),"",wyniki!AA39)</f>
        <v>1600</v>
      </c>
      <c r="AB39" s="7">
        <f>IF(ISBLANK(wyniki!AB39),"",wyniki!AB39)</f>
      </c>
    </row>
    <row r="40" spans="13:28" s="6" customFormat="1" ht="12" customHeight="1">
      <c r="M40" s="8"/>
      <c r="W40" s="8"/>
      <c r="Y40" s="9"/>
      <c r="Z40" s="7"/>
      <c r="AA40" s="10"/>
      <c r="AB40" s="7"/>
    </row>
    <row r="41" spans="1:28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8"/>
      <c r="N41" s="6"/>
      <c r="O41" s="6"/>
      <c r="P41" s="6"/>
      <c r="Q41" s="6"/>
      <c r="R41" s="6"/>
      <c r="S41" s="6"/>
      <c r="T41" s="6"/>
      <c r="U41" s="6"/>
      <c r="V41" s="6"/>
      <c r="W41" s="8"/>
      <c r="X41" s="6"/>
      <c r="Y41" s="9"/>
      <c r="Z41" s="7"/>
      <c r="AA41" s="10"/>
      <c r="AB41" s="7"/>
    </row>
    <row r="42" spans="1:28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6"/>
      <c r="S42" s="6"/>
      <c r="T42" s="6"/>
      <c r="U42" s="6"/>
      <c r="V42" s="6"/>
      <c r="W42" s="8"/>
      <c r="X42" s="6"/>
      <c r="Y42" s="9"/>
      <c r="Z42" s="7"/>
      <c r="AA42" s="10"/>
      <c r="AB42" s="7"/>
    </row>
  </sheetData>
  <mergeCells count="18">
    <mergeCell ref="U7:V7"/>
    <mergeCell ref="G7:H7"/>
    <mergeCell ref="I7:J7"/>
    <mergeCell ref="K7:L7"/>
    <mergeCell ref="M7:N7"/>
    <mergeCell ref="F7:F8"/>
    <mergeCell ref="O7:P7"/>
    <mergeCell ref="Q7:R7"/>
    <mergeCell ref="S7:T7"/>
    <mergeCell ref="A7:A8"/>
    <mergeCell ref="B7:B8"/>
    <mergeCell ref="C7:C8"/>
    <mergeCell ref="E7:E8"/>
    <mergeCell ref="D7:D8"/>
    <mergeCell ref="Y7:Z7"/>
    <mergeCell ref="AA7:AA8"/>
    <mergeCell ref="AB7:AB8"/>
    <mergeCell ref="W7:X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selection activeCell="C44" sqref="C44"/>
    </sheetView>
  </sheetViews>
  <sheetFormatPr defaultColWidth="9.00390625" defaultRowHeight="12.75"/>
  <cols>
    <col min="1" max="2" width="4.25390625" style="0" customWidth="1"/>
    <col min="3" max="3" width="17.25390625" style="0" customWidth="1"/>
    <col min="4" max="4" width="7.25390625" style="0" customWidth="1"/>
    <col min="5" max="5" width="6.75390625" style="0" customWidth="1"/>
    <col min="6" max="6" width="5.75390625" style="0" customWidth="1"/>
    <col min="7" max="7" width="6.125" style="0" customWidth="1"/>
    <col min="8" max="8" width="7.375" style="0" customWidth="1"/>
    <col min="9" max="9" width="7.125" style="0" customWidth="1"/>
    <col min="10" max="10" width="6.00390625" style="0" customWidth="1"/>
    <col min="11" max="11" width="5.375" style="0" customWidth="1"/>
    <col min="12" max="12" width="6.875" style="0" customWidth="1"/>
    <col min="13" max="13" width="6.75390625" style="0" customWidth="1"/>
    <col min="14" max="14" width="6.125" style="0" customWidth="1"/>
    <col min="15" max="15" width="6.25390625" style="0" customWidth="1"/>
    <col min="16" max="16" width="6.625" style="0" customWidth="1"/>
    <col min="17" max="17" width="7.875" style="0" customWidth="1"/>
    <col min="18" max="18" width="6.00390625" style="0" customWidth="1"/>
    <col min="19" max="19" width="6.625" style="0" customWidth="1"/>
    <col min="20" max="20" width="5.75390625" style="0" customWidth="1"/>
  </cols>
  <sheetData>
    <row r="1" spans="3:8" ht="12.75">
      <c r="C1" t="s">
        <v>74</v>
      </c>
      <c r="D1">
        <f>SUM(countries!$C$2:$C$154)</f>
        <v>6</v>
      </c>
      <c r="E1" t="s">
        <v>384</v>
      </c>
      <c r="F1">
        <f aca="true" t="shared" si="0" ref="F1:F6">COUNTIF($E$9:$E$503,E1)</f>
        <v>1</v>
      </c>
      <c r="G1" t="s">
        <v>14</v>
      </c>
      <c r="H1">
        <f>COUNTIF($B$9:$B$503,G1)</f>
        <v>1</v>
      </c>
    </row>
    <row r="2" spans="3:8" ht="12.75">
      <c r="C2" t="s">
        <v>73</v>
      </c>
      <c r="D2">
        <f>COUNT($E$9:$E$503)</f>
        <v>20</v>
      </c>
      <c r="E2" t="s">
        <v>385</v>
      </c>
      <c r="F2">
        <f t="shared" si="0"/>
        <v>2</v>
      </c>
      <c r="G2" t="s">
        <v>19</v>
      </c>
      <c r="H2">
        <f>COUNTIF($B$9:$B$503,G2)</f>
        <v>3</v>
      </c>
    </row>
    <row r="3" spans="5:8" ht="12.75">
      <c r="E3" t="s">
        <v>386</v>
      </c>
      <c r="F3">
        <f t="shared" si="0"/>
        <v>5</v>
      </c>
      <c r="G3" t="s">
        <v>21</v>
      </c>
      <c r="H3">
        <f>COUNTIF($B$9:$B$503,G3)</f>
        <v>3</v>
      </c>
    </row>
    <row r="4" spans="3:6" ht="12.75">
      <c r="C4" t="s">
        <v>381</v>
      </c>
      <c r="D4">
        <f>IF(AND(D1&gt;1,D2&gt;9),IF(AND(D1&gt;2,D2&gt;14,F3&gt;4),IF(wyniki!D2="WCSC",3,1.5),IF(wyniki!D2="WCSC",IF(F4&gt;4,2.5,IF(F5&gt;4,2,IF(F6&gt;4,1.5,1))),1)),0)</f>
        <v>3</v>
      </c>
      <c r="E4" t="s">
        <v>387</v>
      </c>
      <c r="F4">
        <f t="shared" si="0"/>
        <v>8</v>
      </c>
    </row>
    <row r="5" spans="3:6" ht="12.75">
      <c r="C5" s="14" t="s">
        <v>390</v>
      </c>
      <c r="D5" s="5">
        <f>(90/J7)*(E7-1600)/20</f>
        <v>49.09673971138429</v>
      </c>
      <c r="E5" t="s">
        <v>388</v>
      </c>
      <c r="F5">
        <f t="shared" si="0"/>
        <v>11</v>
      </c>
    </row>
    <row r="6" spans="5:6" ht="12.75">
      <c r="E6" t="s">
        <v>389</v>
      </c>
      <c r="F6">
        <f t="shared" si="0"/>
        <v>12</v>
      </c>
    </row>
    <row r="7" spans="3:14" ht="12.75">
      <c r="C7" t="s">
        <v>380</v>
      </c>
      <c r="E7" s="4">
        <f>ROUND(AVERAGE(E9:E503),2)</f>
        <v>2212.4</v>
      </c>
      <c r="G7" s="4"/>
      <c r="H7" s="3">
        <f>SUM(H9:H503)</f>
        <v>-0.24000000000008015</v>
      </c>
      <c r="J7" s="5">
        <f>ROUND(AVERAGE(J9:J503),2)</f>
        <v>56.13</v>
      </c>
      <c r="K7" s="4">
        <f>ROUND(AVERAGE(K9:K503),2)</f>
        <v>612.4</v>
      </c>
      <c r="L7" s="5">
        <f>SUM(L9:L503)</f>
        <v>1122.5800000000002</v>
      </c>
      <c r="M7" s="5">
        <f>SUM(M9:M503)</f>
        <v>1122.5800000000002</v>
      </c>
      <c r="N7" s="3">
        <f>SUM(N9:N503)</f>
        <v>-0.0800000000000125</v>
      </c>
    </row>
    <row r="8" spans="1:20" ht="12.75">
      <c r="A8" t="s">
        <v>6</v>
      </c>
      <c r="B8" t="s">
        <v>7</v>
      </c>
      <c r="C8" t="s">
        <v>31</v>
      </c>
      <c r="D8" t="s">
        <v>8</v>
      </c>
      <c r="E8" t="s">
        <v>9</v>
      </c>
      <c r="F8" t="s">
        <v>32</v>
      </c>
      <c r="G8" t="s">
        <v>63</v>
      </c>
      <c r="H8" s="2" t="s">
        <v>34</v>
      </c>
      <c r="I8" s="2" t="s">
        <v>42</v>
      </c>
      <c r="J8" s="1" t="s">
        <v>35</v>
      </c>
      <c r="K8" s="2" t="s">
        <v>62</v>
      </c>
      <c r="L8" s="1" t="s">
        <v>36</v>
      </c>
      <c r="M8" s="2" t="s">
        <v>37</v>
      </c>
      <c r="O8" s="1" t="s">
        <v>38</v>
      </c>
      <c r="P8" s="2" t="s">
        <v>39</v>
      </c>
      <c r="Q8" s="1" t="s">
        <v>40</v>
      </c>
      <c r="R8" s="2" t="s">
        <v>41</v>
      </c>
      <c r="T8" s="2" t="s">
        <v>42</v>
      </c>
    </row>
    <row r="9" spans="1:20" ht="12.75">
      <c r="A9">
        <f>IF(ISBLANK(wyniki!A9),"",wyniki!A9)</f>
        <v>1</v>
      </c>
      <c r="B9" t="str">
        <f>IF(ISBLANK(wyniki!B9),"",wyniki!B9)</f>
        <v>GM</v>
      </c>
      <c r="C9" s="3" t="str">
        <f>IF(ISBLANK(wyniki!C9),"",wyniki!C9)</f>
        <v>Piotr Murdzia</v>
      </c>
      <c r="D9" s="3" t="str">
        <f>IF(ISBLANK(wyniki!E9),"",wyniki!E9)</f>
        <v>POL</v>
      </c>
      <c r="E9" s="4">
        <f>IF(ISBLANK(wyniki!F9),"",IF(LEFT(wyniki!F9,1)="{","",wyniki!F9))</f>
        <v>2798</v>
      </c>
      <c r="F9" s="4">
        <f>IF(ISBLANK(wyniki!F9),"",IF(LEFT(wyniki!F9,1)="{",MID((wyniki!F9),2,4),""))</f>
      </c>
      <c r="G9" s="4">
        <f>IF(AND(R9="",J9=""),"",IF(P9&lt;0,1600,P9+1600))</f>
        <v>2798</v>
      </c>
      <c r="H9" s="4">
        <f>IF(OR(ISBLANK(wyniki!F9),LEFT(wyniki!F9,1)="{"),"",IF($D$4=0,"",N9*$D$4))</f>
        <v>0</v>
      </c>
      <c r="I9" s="4">
        <f>IF(Q9="","",Q9+1600)</f>
        <v>2798</v>
      </c>
      <c r="J9" s="5">
        <f>IF(OR(ISBLANK(wyniki!F9),LEFT(wyniki!F9,1)="{"),"",(5*wyniki!$D$4/wyniki!$D$3)*wyniki!W9)</f>
        <v>90</v>
      </c>
      <c r="K9" s="4">
        <f>IF(OR(ISBLANK(wyniki!F9),LEFT(wyniki!F9,1)="{"),"",E9-1600)</f>
        <v>1198</v>
      </c>
      <c r="L9" s="3">
        <f>IF(OR(ISBLANK(wyniki!F9),LEFT(wyniki!F9,1)="{"),"",ROUND(K9/$K$7*$J$7,2))</f>
        <v>109.8</v>
      </c>
      <c r="M9" s="3">
        <f ca="1">IF(OR(ISBLANK(wyniki!F9),LEFT(wyniki!F9,1)="{"),"",IF(AND(L$9&lt;J$9,MAX(L$8:L$503)&lt;=wyniki!$D$3),L9,ROUND((L9-$J$7)*($J$9-$J$7)/((OFFSET(L$7,MATCH(MAX(E$8:E$503),E$8:E$503,0),0,1,1))-$J$7)+$J$7,2)))</f>
        <v>90</v>
      </c>
      <c r="N9" s="3">
        <f>IF(OR(ISBLANK(wyniki!F9),LEFT(wyniki!F9,1)="{"),"",J9-M9)</f>
        <v>0</v>
      </c>
      <c r="O9" s="4">
        <f>IF(AND(J9="",R9=""),"",IF(OR(ISBLANK(wyniki!F9),LEFT(wyniki!F9,1)="{"),ROUND((R9)/$J$7*$K$7,2),ROUND((J9)/$J$7*$K$7,2)))</f>
        <v>981.93</v>
      </c>
      <c r="P9" s="4">
        <f ca="1">IF(O9="","",ROUND((O9-$K$7)*(OFFSET(K$7,MATCH(MAX(E$8:E$503),E$8:E$503,0),0,1,1)*$J$9/OFFSET(M$7,MATCH(MAX(E$8:E$503),E$8:E$503,0),0,1,1)-$K$7)/($O$9-$K$7)+$K$7,2))</f>
        <v>1198</v>
      </c>
      <c r="Q9" s="3">
        <f>IF(OR(ISBLANK(wyniki!F9),LEFT(wyniki!F9,1)="{"),IF(T9&lt;0,0,T9),IF($D$4=0,"",K9+H9))</f>
        <v>1198</v>
      </c>
      <c r="R9" s="5">
        <f>IF(ISBLANK(wyniki!W9),"",IF(ISNUMBER(wyniki!F9),"",(5*wyniki!$D$4/wyniki!$D$3)*wyniki!W9))</f>
      </c>
      <c r="S9" s="4">
        <f>IF(ISBLANK(wyniki!F9),"",IF(LEFT(wyniki!F9,1)="{",F9-1600,""))</f>
      </c>
      <c r="T9" s="4">
        <f>IF(ISBLANK(wyniki!F9),"",IF(LEFT(wyniki!F9,1)="{",ROUND(P9/2+S9/2,2),""))</f>
      </c>
    </row>
    <row r="10" spans="1:20" ht="12.75">
      <c r="A10">
        <f>IF(ISBLANK(wyniki!A10),"",wyniki!A10)</f>
        <v>2</v>
      </c>
      <c r="B10" t="str">
        <f>IF(ISBLANK(wyniki!B10),"",wyniki!B10)</f>
        <v>IM</v>
      </c>
      <c r="C10" s="3" t="str">
        <f>IF(ISBLANK(wyniki!C10),"",wyniki!C10)</f>
        <v>Bogusz Piliczewski</v>
      </c>
      <c r="D10" s="3" t="str">
        <f>IF(ISBLANK(wyniki!E10),"",wyniki!E10)</f>
        <v>POL</v>
      </c>
      <c r="E10" s="4">
        <f>IF(ISBLANK(wyniki!F10),"",IF(LEFT(wyniki!F10,1)="{","",wyniki!F10))</f>
        <v>2454</v>
      </c>
      <c r="F10" s="4">
        <f>IF(ISBLANK(wyniki!F10),"",IF(LEFT(wyniki!F10,1)="{",MID((wyniki!F10),2,4),""))</f>
      </c>
      <c r="G10" s="4">
        <f aca="true" t="shared" si="1" ref="G10:G24">IF(AND(R10="",J10=""),"",IF(P10&lt;0,1600,P10+1600))</f>
        <v>2538.66</v>
      </c>
      <c r="H10" s="4">
        <f>IF(OR(ISBLANK(wyniki!F10),LEFT(wyniki!F10,1)="{"),"",IF($D$4=0,"",N10*$D$4))</f>
        <v>14.700000000000017</v>
      </c>
      <c r="I10" s="4">
        <f aca="true" t="shared" si="2" ref="I10:I24">IF(Q10="","",Q10+1600)</f>
        <v>2468.7</v>
      </c>
      <c r="J10" s="5">
        <f>IF(OR(ISBLANK(wyniki!F10),LEFT(wyniki!F10,1)="{"),"",(5*wyniki!$D$4/wyniki!$D$3)*wyniki!W10)</f>
        <v>75</v>
      </c>
      <c r="K10" s="4">
        <f>IF(OR(ISBLANK(wyniki!F10),LEFT(wyniki!F10,1)="{"),"",E10-1600)</f>
        <v>854</v>
      </c>
      <c r="L10" s="3">
        <f>IF(OR(ISBLANK(wyniki!F10),LEFT(wyniki!F10,1)="{"),"",ROUND(K10/$K$7*$J$7,2))</f>
        <v>78.27</v>
      </c>
      <c r="M10" s="3">
        <f ca="1">IF(OR(ISBLANK(wyniki!F10),LEFT(wyniki!F10,1)="{"),"",IF(AND(L$9&lt;J$9,MAX(L$8:L$503)&lt;=wyniki!$D$3),L10,ROUND((L10-$J$7)*($J$9-$J$7)/((OFFSET(L$7,MATCH(MAX(E$8:E$503),E$8:E$503,0),0,1,1))-$J$7)+$J$7,2)))</f>
        <v>70.1</v>
      </c>
      <c r="N10" s="3">
        <f>IF(OR(ISBLANK(wyniki!F10),LEFT(wyniki!F10,1)="{"),"",J10-M10)</f>
        <v>4.900000000000006</v>
      </c>
      <c r="O10" s="4">
        <f>IF(AND(J10="",R10=""),"",IF(OR(ISBLANK(wyniki!F10),LEFT(wyniki!F10,1)="{"),ROUND((R10)/$J$7*$K$7,2),ROUND((J10)/$J$7*$K$7,2)))</f>
        <v>818.28</v>
      </c>
      <c r="P10" s="4">
        <f aca="true" ca="1" t="shared" si="3" ref="P10:P24">IF(O10="","",ROUND((O10-$K$7)*(OFFSET(K$7,MATCH(MAX(E$8:E$503),E$8:E$503,0),0,1,1)*$J$9/OFFSET(M$7,MATCH(MAX(E$8:E$503),E$8:E$503,0),0,1,1)-$K$7)/($O$9-$K$7)+$K$7,2))</f>
        <v>938.66</v>
      </c>
      <c r="Q10" s="3">
        <f>IF(OR(ISBLANK(wyniki!F10),LEFT(wyniki!F10,1)="{"),IF(T10&lt;0,0,T10),IF($D$4=0,"",K10+H10))</f>
        <v>868.7</v>
      </c>
      <c r="R10" s="5">
        <f>IF(ISBLANK(wyniki!W10),"",IF(ISNUMBER(wyniki!F10),"",(5*wyniki!$D$4/wyniki!$D$3)*wyniki!W10))</f>
      </c>
      <c r="S10" s="4">
        <f>IF(ISBLANK(wyniki!F10),"",IF(LEFT(wyniki!F10,1)="{",F10-1600,""))</f>
      </c>
      <c r="T10" s="4">
        <f>IF(ISBLANK(wyniki!F10),"",IF(LEFT(wyniki!F10,1)="{",ROUND(P10/2+S10/2,2),""))</f>
      </c>
    </row>
    <row r="11" spans="1:20" ht="12.75">
      <c r="A11">
        <f>IF(ISBLANK(wyniki!A11),"",wyniki!A11)</f>
        <v>3</v>
      </c>
      <c r="B11" t="str">
        <f>IF(ISBLANK(wyniki!B11),"",wyniki!B11)</f>
        <v>FM</v>
      </c>
      <c r="C11" s="3" t="str">
        <f>IF(ISBLANK(wyniki!C11),"",wyniki!C11)</f>
        <v>Zbigniew Szczep</v>
      </c>
      <c r="D11" s="3" t="str">
        <f>IF(ISBLANK(wyniki!E11),"",wyniki!E11)</f>
        <v>POL</v>
      </c>
      <c r="E11" s="4">
        <f>IF(ISBLANK(wyniki!F11),"",IF(LEFT(wyniki!F11,1)="{","",wyniki!F11))</f>
        <v>2399</v>
      </c>
      <c r="F11" s="4">
        <f>IF(ISBLANK(wyniki!F11),"",IF(LEFT(wyniki!F11,1)="{",MID((wyniki!F11),2,4),""))</f>
      </c>
      <c r="G11" s="4">
        <f t="shared" si="1"/>
        <v>2530.01</v>
      </c>
      <c r="H11" s="4">
        <f>IF(OR(ISBLANK(wyniki!F11),LEFT(wyniki!F11,1)="{"),"",IF($D$4=0,"",N11*$D$4))</f>
        <v>22.739999999999995</v>
      </c>
      <c r="I11" s="4">
        <f t="shared" si="2"/>
        <v>2421.74</v>
      </c>
      <c r="J11" s="5">
        <f>IF(OR(ISBLANK(wyniki!F11),LEFT(wyniki!F11,1)="{"),"",(5*wyniki!$D$4/wyniki!$D$3)*wyniki!W11)</f>
        <v>74.5</v>
      </c>
      <c r="K11" s="4">
        <f>IF(OR(ISBLANK(wyniki!F11),LEFT(wyniki!F11,1)="{"),"",E11-1600)</f>
        <v>799</v>
      </c>
      <c r="L11" s="3">
        <f>IF(OR(ISBLANK(wyniki!F11),LEFT(wyniki!F11,1)="{"),"",ROUND(K11/$K$7*$J$7,2))</f>
        <v>73.23</v>
      </c>
      <c r="M11" s="3">
        <f ca="1">IF(OR(ISBLANK(wyniki!F11),LEFT(wyniki!F11,1)="{"),"",IF(AND(L$9&lt;J$9,MAX(L$8:L$503)&lt;=wyniki!$D$3),L11,ROUND((L11-$J$7)*($J$9-$J$7)/((OFFSET(L$7,MATCH(MAX(E$8:E$503),E$8:E$503,0),0,1,1))-$J$7)+$J$7,2)))</f>
        <v>66.92</v>
      </c>
      <c r="N11" s="3">
        <f>IF(OR(ISBLANK(wyniki!F11),LEFT(wyniki!F11,1)="{"),"",J11-M11)</f>
        <v>7.579999999999998</v>
      </c>
      <c r="O11" s="4">
        <f>IF(AND(J11="",R11=""),"",IF(OR(ISBLANK(wyniki!F11),LEFT(wyniki!F11,1)="{"),ROUND((R11)/$J$7*$K$7,2),ROUND((J11)/$J$7*$K$7,2)))</f>
        <v>812.82</v>
      </c>
      <c r="P11" s="4">
        <f ca="1" t="shared" si="3"/>
        <v>930.01</v>
      </c>
      <c r="Q11" s="3">
        <f>IF(OR(ISBLANK(wyniki!F11),LEFT(wyniki!F11,1)="{"),IF(T11&lt;0,0,T11),IF($D$4=0,"",K11+H11))</f>
        <v>821.74</v>
      </c>
      <c r="R11" s="5">
        <f>IF(ISBLANK(wyniki!W11),"",IF(ISNUMBER(wyniki!F11),"",(5*wyniki!$D$4/wyniki!$D$3)*wyniki!W11))</f>
      </c>
      <c r="S11" s="4">
        <f>IF(ISBLANK(wyniki!F11),"",IF(LEFT(wyniki!F11,1)="{",F11-1600,""))</f>
      </c>
      <c r="T11" s="4">
        <f>IF(ISBLANK(wyniki!F11),"",IF(LEFT(wyniki!F11,1)="{",ROUND(P11/2+S11/2,2),""))</f>
      </c>
    </row>
    <row r="12" spans="1:20" ht="12.75">
      <c r="A12">
        <f>IF(ISBLANK(wyniki!A12),"",wyniki!A12)</f>
        <v>4</v>
      </c>
      <c r="B12" t="str">
        <f>IF(ISBLANK(wyniki!B12),"",wyniki!B12)</f>
        <v>IM</v>
      </c>
      <c r="C12" s="3" t="str">
        <f>IF(ISBLANK(wyniki!C12),"",wyniki!C12)</f>
        <v>Andrey Selivanov</v>
      </c>
      <c r="D12" s="3" t="str">
        <f>IF(ISBLANK(wyniki!E12),"",wyniki!E12)</f>
        <v>RUS</v>
      </c>
      <c r="E12" s="4">
        <f>IF(ISBLANK(wyniki!F12),"",IF(LEFT(wyniki!F12,1)="{","",wyniki!F12))</f>
        <v>2524</v>
      </c>
      <c r="F12" s="4">
        <f>IF(ISBLANK(wyniki!F12),"",IF(LEFT(wyniki!F12,1)="{",MID((wyniki!F12),2,4),""))</f>
      </c>
      <c r="G12" s="4">
        <f t="shared" si="1"/>
        <v>2512.7200000000003</v>
      </c>
      <c r="H12" s="4">
        <f>IF(OR(ISBLANK(wyniki!F12),LEFT(wyniki!F12,1)="{"),"",IF($D$4=0,"",N12*$D$4))</f>
        <v>-1.950000000000017</v>
      </c>
      <c r="I12" s="4">
        <f t="shared" si="2"/>
        <v>2522.05</v>
      </c>
      <c r="J12" s="5">
        <f>IF(OR(ISBLANK(wyniki!F12),LEFT(wyniki!F12,1)="{"),"",(5*wyniki!$D$4/wyniki!$D$3)*wyniki!W12)</f>
        <v>73.5</v>
      </c>
      <c r="K12" s="4">
        <f>IF(OR(ISBLANK(wyniki!F12),LEFT(wyniki!F12,1)="{"),"",E12-1600)</f>
        <v>924</v>
      </c>
      <c r="L12" s="3">
        <f>IF(OR(ISBLANK(wyniki!F12),LEFT(wyniki!F12,1)="{"),"",ROUND(K12/$K$7*$J$7,2))</f>
        <v>84.69</v>
      </c>
      <c r="M12" s="3">
        <f ca="1">IF(OR(ISBLANK(wyniki!F12),LEFT(wyniki!F12,1)="{"),"",IF(AND(L$9&lt;J$9,MAX(L$8:L$503)&lt;=wyniki!$D$3),L12,ROUND((L12-$J$7)*($J$9-$J$7)/((OFFSET(L$7,MATCH(MAX(E$8:E$503),E$8:E$503,0),0,1,1))-$J$7)+$J$7,2)))</f>
        <v>74.15</v>
      </c>
      <c r="N12" s="3">
        <f>IF(OR(ISBLANK(wyniki!F12),LEFT(wyniki!F12,1)="{"),"",J12-M12)</f>
        <v>-0.6500000000000057</v>
      </c>
      <c r="O12" s="4">
        <f>IF(AND(J12="",R12=""),"",IF(OR(ISBLANK(wyniki!F12),LEFT(wyniki!F12,1)="{"),ROUND((R12)/$J$7*$K$7,2),ROUND((J12)/$J$7*$K$7,2)))</f>
        <v>801.91</v>
      </c>
      <c r="P12" s="4">
        <f ca="1" t="shared" si="3"/>
        <v>912.72</v>
      </c>
      <c r="Q12" s="3">
        <f>IF(OR(ISBLANK(wyniki!F12),LEFT(wyniki!F12,1)="{"),IF(T12&lt;0,0,T12),IF($D$4=0,"",K12+H12))</f>
        <v>922.05</v>
      </c>
      <c r="R12" s="5">
        <f>IF(ISBLANK(wyniki!W12),"",IF(ISNUMBER(wyniki!F12),"",(5*wyniki!$D$4/wyniki!$D$3)*wyniki!W12))</f>
      </c>
      <c r="S12" s="4">
        <f>IF(ISBLANK(wyniki!F12),"",IF(LEFT(wyniki!F12,1)="{",F12-1600,""))</f>
      </c>
      <c r="T12" s="4">
        <f>IF(ISBLANK(wyniki!F12),"",IF(LEFT(wyniki!F12,1)="{",ROUND(P12/2+S12/2,2),""))</f>
      </c>
    </row>
    <row r="13" spans="1:20" ht="12.75">
      <c r="A13">
        <f>IF(ISBLANK(wyniki!A13),"",wyniki!A13)</f>
        <v>5</v>
      </c>
      <c r="B13">
        <f>IF(ISBLANK(wyniki!B13),"",wyniki!B13)</f>
      </c>
      <c r="C13" s="3" t="str">
        <f>IF(ISBLANK(wyniki!C13),"",wyniki!C13)</f>
        <v>Stefan Parzuch</v>
      </c>
      <c r="D13" s="3" t="str">
        <f>IF(ISBLANK(wyniki!E13),"",wyniki!E13)</f>
        <v>POL</v>
      </c>
      <c r="E13" s="4">
        <f>IF(ISBLANK(wyniki!F13),"",IF(LEFT(wyniki!F13,1)="{","",wyniki!F13))</f>
        <v>2003</v>
      </c>
      <c r="F13" s="4">
        <f>IF(ISBLANK(wyniki!F13),"",IF(LEFT(wyniki!F13,1)="{",MID((wyniki!F13),2,4),""))</f>
      </c>
      <c r="G13" s="4">
        <f t="shared" si="1"/>
        <v>2504.08</v>
      </c>
      <c r="H13" s="4">
        <f>IF(OR(ISBLANK(wyniki!F13),LEFT(wyniki!F13,1)="{"),"",IF($D$4=0,"",N13*$D$4))</f>
        <v>86.94</v>
      </c>
      <c r="I13" s="4">
        <f t="shared" si="2"/>
        <v>2089.94</v>
      </c>
      <c r="J13" s="5">
        <f>IF(OR(ISBLANK(wyniki!F13),LEFT(wyniki!F13,1)="{"),"",(5*wyniki!$D$4/wyniki!$D$3)*wyniki!W13)</f>
        <v>73</v>
      </c>
      <c r="K13" s="4">
        <f>IF(OR(ISBLANK(wyniki!F13),LEFT(wyniki!F13,1)="{"),"",E13-1600)</f>
        <v>403</v>
      </c>
      <c r="L13" s="3">
        <f>IF(OR(ISBLANK(wyniki!F13),LEFT(wyniki!F13,1)="{"),"",ROUND(K13/$K$7*$J$7,2))</f>
        <v>36.94</v>
      </c>
      <c r="M13" s="3">
        <f ca="1">IF(OR(ISBLANK(wyniki!F13),LEFT(wyniki!F13,1)="{"),"",IF(AND(L$9&lt;J$9,MAX(L$8:L$503)&lt;=wyniki!$D$3),L13,ROUND((L13-$J$7)*($J$9-$J$7)/((OFFSET(L$7,MATCH(MAX(E$8:E$503),E$8:E$503,0),0,1,1))-$J$7)+$J$7,2)))</f>
        <v>44.02</v>
      </c>
      <c r="N13" s="3">
        <f>IF(OR(ISBLANK(wyniki!F13),LEFT(wyniki!F13,1)="{"),"",J13-M13)</f>
        <v>28.979999999999997</v>
      </c>
      <c r="O13" s="4">
        <f>IF(AND(J13="",R13=""),"",IF(OR(ISBLANK(wyniki!F13),LEFT(wyniki!F13,1)="{"),ROUND((R13)/$J$7*$K$7,2),ROUND((J13)/$J$7*$K$7,2)))</f>
        <v>796.46</v>
      </c>
      <c r="P13" s="4">
        <f ca="1" t="shared" si="3"/>
        <v>904.08</v>
      </c>
      <c r="Q13" s="3">
        <f>IF(OR(ISBLANK(wyniki!F13),LEFT(wyniki!F13,1)="{"),IF(T13&lt;0,0,T13),IF($D$4=0,"",K13+H13))</f>
        <v>489.94</v>
      </c>
      <c r="R13" s="5">
        <f>IF(ISBLANK(wyniki!W13),"",IF(ISNUMBER(wyniki!F13),"",(5*wyniki!$D$4/wyniki!$D$3)*wyniki!W13))</f>
      </c>
      <c r="S13" s="4">
        <f>IF(ISBLANK(wyniki!F13),"",IF(LEFT(wyniki!F13,1)="{",F13-1600,""))</f>
      </c>
      <c r="T13" s="4">
        <f>IF(ISBLANK(wyniki!F13),"",IF(LEFT(wyniki!F13,1)="{",ROUND(P13/2+S13/2,2),""))</f>
      </c>
    </row>
    <row r="14" spans="1:20" ht="12.75">
      <c r="A14">
        <f>IF(ISBLANK(wyniki!A14),"",wyniki!A14)</f>
        <v>6</v>
      </c>
      <c r="B14">
        <f>IF(ISBLANK(wyniki!B14),"",wyniki!B14)</f>
      </c>
      <c r="C14" s="3" t="str">
        <f>IF(ISBLANK(wyniki!C14),"",wyniki!C14)</f>
        <v>Aleksandr Bulavka</v>
      </c>
      <c r="D14" s="3" t="str">
        <f>IF(ISBLANK(wyniki!E14),"",wyniki!E14)</f>
        <v>BLR</v>
      </c>
      <c r="E14" s="4">
        <f>IF(ISBLANK(wyniki!F14),"",IF(LEFT(wyniki!F14,1)="{","",wyniki!F14))</f>
        <v>2388</v>
      </c>
      <c r="F14" s="4">
        <f>IF(ISBLANK(wyniki!F14),"",IF(LEFT(wyniki!F14,1)="{",MID((wyniki!F14),2,4),""))</f>
      </c>
      <c r="G14" s="4">
        <f t="shared" si="1"/>
        <v>2460.85</v>
      </c>
      <c r="H14" s="4">
        <f>IF(OR(ISBLANK(wyniki!F14),LEFT(wyniki!F14,1)="{"),"",IF($D$4=0,"",N14*$D$4))</f>
        <v>12.659999999999997</v>
      </c>
      <c r="I14" s="4">
        <f t="shared" si="2"/>
        <v>2400.66</v>
      </c>
      <c r="J14" s="5">
        <f>IF(OR(ISBLANK(wyniki!F14),LEFT(wyniki!F14,1)="{"),"",(5*wyniki!$D$4/wyniki!$D$3)*wyniki!W14)</f>
        <v>70.5</v>
      </c>
      <c r="K14" s="4">
        <f>IF(OR(ISBLANK(wyniki!F14),LEFT(wyniki!F14,1)="{"),"",E14-1600)</f>
        <v>788</v>
      </c>
      <c r="L14" s="3">
        <f>IF(OR(ISBLANK(wyniki!F14),LEFT(wyniki!F14,1)="{"),"",ROUND(K14/$K$7*$J$7,2))</f>
        <v>72.22</v>
      </c>
      <c r="M14" s="3">
        <f ca="1">IF(OR(ISBLANK(wyniki!F14),LEFT(wyniki!F14,1)="{"),"",IF(AND(L$9&lt;J$9,MAX(L$8:L$503)&lt;=wyniki!$D$3),L14,ROUND((L14-$J$7)*($J$9-$J$7)/((OFFSET(L$7,MATCH(MAX(E$8:E$503),E$8:E$503,0),0,1,1))-$J$7)+$J$7,2)))</f>
        <v>66.28</v>
      </c>
      <c r="N14" s="3">
        <f>IF(OR(ISBLANK(wyniki!F14),LEFT(wyniki!F14,1)="{"),"",J14-M14)</f>
        <v>4.219999999999999</v>
      </c>
      <c r="O14" s="4">
        <f>IF(AND(J14="",R14=""),"",IF(OR(ISBLANK(wyniki!F14),LEFT(wyniki!F14,1)="{"),ROUND((R14)/$J$7*$K$7,2),ROUND((J14)/$J$7*$K$7,2)))</f>
        <v>769.18</v>
      </c>
      <c r="P14" s="4">
        <f ca="1" t="shared" si="3"/>
        <v>860.85</v>
      </c>
      <c r="Q14" s="3">
        <f>IF(OR(ISBLANK(wyniki!F14),LEFT(wyniki!F14,1)="{"),IF(T14&lt;0,0,T14),IF($D$4=0,"",K14+H14))</f>
        <v>800.66</v>
      </c>
      <c r="R14" s="5">
        <f>IF(ISBLANK(wyniki!W14),"",IF(ISNUMBER(wyniki!F14),"",(5*wyniki!$D$4/wyniki!$D$3)*wyniki!W14))</f>
      </c>
      <c r="S14" s="4">
        <f>IF(ISBLANK(wyniki!F14),"",IF(LEFT(wyniki!F14,1)="{",F14-1600,""))</f>
      </c>
      <c r="T14" s="4">
        <f>IF(ISBLANK(wyniki!F14),"",IF(LEFT(wyniki!F14,1)="{",ROUND(P14/2+S14/2,2),""))</f>
      </c>
    </row>
    <row r="15" spans="1:20" ht="12.75">
      <c r="A15">
        <f>IF(ISBLANK(wyniki!A15),"",wyniki!A15)</f>
        <v>7</v>
      </c>
      <c r="B15" t="str">
        <f>IF(ISBLANK(wyniki!B15),"",wyniki!B15)</f>
        <v>IM</v>
      </c>
      <c r="C15" s="3" t="str">
        <f>IF(ISBLANK(wyniki!C15),"",wyniki!C15)</f>
        <v>Valerij Kopyl</v>
      </c>
      <c r="D15" s="3" t="str">
        <f>IF(ISBLANK(wyniki!E15),"",wyniki!E15)</f>
        <v>UKR</v>
      </c>
      <c r="E15" s="4">
        <f>IF(ISBLANK(wyniki!F15),"",IF(LEFT(wyniki!F15,1)="{","",wyniki!F15))</f>
        <v>2457</v>
      </c>
      <c r="F15" s="4">
        <f>IF(ISBLANK(wyniki!F15),"",IF(LEFT(wyniki!F15,1)="{",MID((wyniki!F15),2,4),""))</f>
      </c>
      <c r="G15" s="4">
        <f t="shared" si="1"/>
        <v>2460.85</v>
      </c>
      <c r="H15" s="4">
        <f>IF(OR(ISBLANK(wyniki!F15),LEFT(wyniki!F15,1)="{"),"",IF($D$4=0,"",N15*$D$4))</f>
        <v>0.6599999999999966</v>
      </c>
      <c r="I15" s="4">
        <f t="shared" si="2"/>
        <v>2457.66</v>
      </c>
      <c r="J15" s="5">
        <f>IF(OR(ISBLANK(wyniki!F15),LEFT(wyniki!F15,1)="{"),"",(5*wyniki!$D$4/wyniki!$D$3)*wyniki!W15)</f>
        <v>70.5</v>
      </c>
      <c r="K15" s="4">
        <f>IF(OR(ISBLANK(wyniki!F15),LEFT(wyniki!F15,1)="{"),"",E15-1600)</f>
        <v>857</v>
      </c>
      <c r="L15" s="3">
        <f>IF(OR(ISBLANK(wyniki!F15),LEFT(wyniki!F15,1)="{"),"",ROUND(K15/$K$7*$J$7,2))</f>
        <v>78.55</v>
      </c>
      <c r="M15" s="3">
        <f ca="1">IF(OR(ISBLANK(wyniki!F15),LEFT(wyniki!F15,1)="{"),"",IF(AND(L$9&lt;J$9,MAX(L$8:L$503)&lt;=wyniki!$D$3),L15,ROUND((L15-$J$7)*($J$9-$J$7)/((OFFSET(L$7,MATCH(MAX(E$8:E$503),E$8:E$503,0),0,1,1))-$J$7)+$J$7,2)))</f>
        <v>70.28</v>
      </c>
      <c r="N15" s="3">
        <f>IF(OR(ISBLANK(wyniki!F15),LEFT(wyniki!F15,1)="{"),"",J15-M15)</f>
        <v>0.21999999999999886</v>
      </c>
      <c r="O15" s="4">
        <f>IF(AND(J15="",R15=""),"",IF(OR(ISBLANK(wyniki!F15),LEFT(wyniki!F15,1)="{"),ROUND((R15)/$J$7*$K$7,2),ROUND((J15)/$J$7*$K$7,2)))</f>
        <v>769.18</v>
      </c>
      <c r="P15" s="4">
        <f ca="1" t="shared" si="3"/>
        <v>860.85</v>
      </c>
      <c r="Q15" s="3">
        <f>IF(OR(ISBLANK(wyniki!F15),LEFT(wyniki!F15,1)="{"),IF(T15&lt;0,0,T15),IF($D$4=0,"",K15+H15))</f>
        <v>857.66</v>
      </c>
      <c r="R15" s="5">
        <f>IF(ISBLANK(wyniki!W15),"",IF(ISNUMBER(wyniki!F15),"",(5*wyniki!$D$4/wyniki!$D$3)*wyniki!W15))</f>
      </c>
      <c r="S15" s="4">
        <f>IF(ISBLANK(wyniki!F15),"",IF(LEFT(wyniki!F15,1)="{",F15-1600,""))</f>
      </c>
      <c r="T15" s="4">
        <f>IF(ISBLANK(wyniki!F15),"",IF(LEFT(wyniki!F15,1)="{",ROUND(P15/2+S15/2,2),""))</f>
      </c>
    </row>
    <row r="16" spans="1:20" ht="12.75">
      <c r="A16">
        <f>IF(ISBLANK(wyniki!A16),"",wyniki!A16)</f>
        <v>8</v>
      </c>
      <c r="B16">
        <f>IF(ISBLANK(wyniki!B16),"",wyniki!B16)</f>
      </c>
      <c r="C16" s="3" t="str">
        <f>IF(ISBLANK(wyniki!C16),"",wyniki!C16)</f>
        <v>Satkus Vidmantas</v>
      </c>
      <c r="D16" s="3" t="str">
        <f>IF(ISBLANK(wyniki!E16),"",wyniki!E16)</f>
        <v>LIT</v>
      </c>
      <c r="E16" s="4">
        <f>IF(ISBLANK(wyniki!F16),"",IF(LEFT(wyniki!F16,1)="{","",wyniki!F16))</f>
        <v>2242</v>
      </c>
      <c r="F16" s="4">
        <f>IF(ISBLANK(wyniki!F16),"",IF(LEFT(wyniki!F16,1)="{",MID((wyniki!F16),2,4),""))</f>
      </c>
      <c r="G16" s="4">
        <f t="shared" si="1"/>
        <v>2357.12</v>
      </c>
      <c r="H16" s="4">
        <f>IF(OR(ISBLANK(wyniki!F16),LEFT(wyniki!F16,1)="{"),"",IF($D$4=0,"",N16*$D$4))</f>
        <v>19.97999999999999</v>
      </c>
      <c r="I16" s="4">
        <f t="shared" si="2"/>
        <v>2261.98</v>
      </c>
      <c r="J16" s="5">
        <f>IF(OR(ISBLANK(wyniki!F16),LEFT(wyniki!F16,1)="{"),"",(5*wyniki!$D$4/wyniki!$D$3)*wyniki!W16)</f>
        <v>64.5</v>
      </c>
      <c r="K16" s="4">
        <f>IF(OR(ISBLANK(wyniki!F16),LEFT(wyniki!F16,1)="{"),"",E16-1600)</f>
        <v>642</v>
      </c>
      <c r="L16" s="3">
        <f>IF(OR(ISBLANK(wyniki!F16),LEFT(wyniki!F16,1)="{"),"",ROUND(K16/$K$7*$J$7,2))</f>
        <v>58.84</v>
      </c>
      <c r="M16" s="3">
        <f ca="1">IF(OR(ISBLANK(wyniki!F16),LEFT(wyniki!F16,1)="{"),"",IF(AND(L$9&lt;J$9,MAX(L$8:L$503)&lt;=wyniki!$D$3),L16,ROUND((L16-$J$7)*($J$9-$J$7)/((OFFSET(L$7,MATCH(MAX(E$8:E$503),E$8:E$503,0),0,1,1))-$J$7)+$J$7,2)))</f>
        <v>57.84</v>
      </c>
      <c r="N16" s="3">
        <f>IF(OR(ISBLANK(wyniki!F16),LEFT(wyniki!F16,1)="{"),"",J16-M16)</f>
        <v>6.659999999999997</v>
      </c>
      <c r="O16" s="4">
        <f>IF(AND(J16="",R16=""),"",IF(OR(ISBLANK(wyniki!F16),LEFT(wyniki!F16,1)="{"),ROUND((R16)/$J$7*$K$7,2),ROUND((J16)/$J$7*$K$7,2)))</f>
        <v>703.72</v>
      </c>
      <c r="P16" s="4">
        <f ca="1" t="shared" si="3"/>
        <v>757.12</v>
      </c>
      <c r="Q16" s="3">
        <f>IF(OR(ISBLANK(wyniki!F16),LEFT(wyniki!F16,1)="{"),IF(T16&lt;0,0,T16),IF($D$4=0,"",K16+H16))</f>
        <v>661.98</v>
      </c>
      <c r="R16" s="5">
        <f>IF(ISBLANK(wyniki!W16),"",IF(ISNUMBER(wyniki!F16),"",(5*wyniki!$D$4/wyniki!$D$3)*wyniki!W16))</f>
      </c>
      <c r="S16" s="4">
        <f>IF(ISBLANK(wyniki!F16),"",IF(LEFT(wyniki!F16,1)="{",F16-1600,""))</f>
      </c>
      <c r="T16" s="4">
        <f>IF(ISBLANK(wyniki!F16),"",IF(LEFT(wyniki!F16,1)="{",ROUND(P16/2+S16/2,2),""))</f>
      </c>
    </row>
    <row r="17" spans="1:20" ht="12.75">
      <c r="A17">
        <f>IF(ISBLANK(wyniki!A17),"",wyniki!A17)</f>
        <v>9</v>
      </c>
      <c r="B17" t="str">
        <f>IF(ISBLANK(wyniki!B17),"",wyniki!B17)</f>
        <v>FM</v>
      </c>
      <c r="C17" s="3" t="str">
        <f>IF(ISBLANK(wyniki!C17),"",wyniki!C17)</f>
        <v>Siran Lubomir</v>
      </c>
      <c r="D17" s="3" t="str">
        <f>IF(ISBLANK(wyniki!E17),"",wyniki!E17)</f>
        <v>SVK</v>
      </c>
      <c r="E17" s="4">
        <f>IF(ISBLANK(wyniki!F17),"",IF(LEFT(wyniki!F17,1)="{","",wyniki!F17))</f>
        <v>2325</v>
      </c>
      <c r="F17" s="4">
        <f>IF(ISBLANK(wyniki!F17),"",IF(LEFT(wyniki!F17,1)="{",MID((wyniki!F17),2,4),""))</f>
      </c>
      <c r="G17" s="4">
        <f t="shared" si="1"/>
        <v>2313.89</v>
      </c>
      <c r="H17" s="4">
        <f>IF(OR(ISBLANK(wyniki!F17),LEFT(wyniki!F17,1)="{"),"",IF($D$4=0,"",N17*$D$4))</f>
        <v>-1.9200000000000017</v>
      </c>
      <c r="I17" s="4">
        <f t="shared" si="2"/>
        <v>2323.08</v>
      </c>
      <c r="J17" s="5">
        <f>IF(OR(ISBLANK(wyniki!F17),LEFT(wyniki!F17,1)="{"),"",(5*wyniki!$D$4/wyniki!$D$3)*wyniki!W17)</f>
        <v>62</v>
      </c>
      <c r="K17" s="4">
        <f>IF(OR(ISBLANK(wyniki!F17),LEFT(wyniki!F17,1)="{"),"",E17-1600)</f>
        <v>725</v>
      </c>
      <c r="L17" s="3">
        <f>IF(OR(ISBLANK(wyniki!F17),LEFT(wyniki!F17,1)="{"),"",ROUND(K17/$K$7*$J$7,2))</f>
        <v>66.45</v>
      </c>
      <c r="M17" s="3">
        <f ca="1">IF(OR(ISBLANK(wyniki!F17),LEFT(wyniki!F17,1)="{"),"",IF(AND(L$9&lt;J$9,MAX(L$8:L$503)&lt;=wyniki!$D$3),L17,ROUND((L17-$J$7)*($J$9-$J$7)/((OFFSET(L$7,MATCH(MAX(E$8:E$503),E$8:E$503,0),0,1,1))-$J$7)+$J$7,2)))</f>
        <v>62.64</v>
      </c>
      <c r="N17" s="3">
        <f>IF(OR(ISBLANK(wyniki!F17),LEFT(wyniki!F17,1)="{"),"",J17-M17)</f>
        <v>-0.6400000000000006</v>
      </c>
      <c r="O17" s="4">
        <f>IF(AND(J17="",R17=""),"",IF(OR(ISBLANK(wyniki!F17),LEFT(wyniki!F17,1)="{"),ROUND((R17)/$J$7*$K$7,2),ROUND((J17)/$J$7*$K$7,2)))</f>
        <v>676.44</v>
      </c>
      <c r="P17" s="4">
        <f ca="1" t="shared" si="3"/>
        <v>713.89</v>
      </c>
      <c r="Q17" s="3">
        <f>IF(OR(ISBLANK(wyniki!F17),LEFT(wyniki!F17,1)="{"),IF(T17&lt;0,0,T17),IF($D$4=0,"",K17+H17))</f>
        <v>723.08</v>
      </c>
      <c r="R17" s="5">
        <f>IF(ISBLANK(wyniki!W17),"",IF(ISNUMBER(wyniki!F17),"",(5*wyniki!$D$4/wyniki!$D$3)*wyniki!W17))</f>
      </c>
      <c r="S17" s="4">
        <f>IF(ISBLANK(wyniki!F17),"",IF(LEFT(wyniki!F17,1)="{",F17-1600,""))</f>
      </c>
      <c r="T17" s="4">
        <f>IF(ISBLANK(wyniki!F17),"",IF(LEFT(wyniki!F17,1)="{",ROUND(P17/2+S17/2,2),""))</f>
      </c>
    </row>
    <row r="18" spans="1:20" ht="12.75">
      <c r="A18">
        <f>IF(ISBLANK(wyniki!A18),"",wyniki!A18)</f>
        <v>10</v>
      </c>
      <c r="B18" t="str">
        <f>IF(ISBLANK(wyniki!B18),"",wyniki!B18)</f>
        <v>FM</v>
      </c>
      <c r="C18" s="3" t="str">
        <f>IF(ISBLANK(wyniki!C18),"",wyniki!C18)</f>
        <v>Marek Kolčák</v>
      </c>
      <c r="D18" s="3" t="str">
        <f>IF(ISBLANK(wyniki!E18),"",wyniki!E18)</f>
        <v>SVK</v>
      </c>
      <c r="E18" s="4">
        <f>IF(ISBLANK(wyniki!F18),"",IF(LEFT(wyniki!F18,1)="{","",wyniki!F18))</f>
        <v>2406</v>
      </c>
      <c r="F18" s="4">
        <f>IF(ISBLANK(wyniki!F18),"",IF(LEFT(wyniki!F18,1)="{",MID((wyniki!F18),2,4),""))</f>
      </c>
      <c r="G18" s="4">
        <f t="shared" si="1"/>
        <v>2279.31</v>
      </c>
      <c r="H18" s="4">
        <f>IF(OR(ISBLANK(wyniki!F18),LEFT(wyniki!F18,1)="{"),"",IF($D$4=0,"",N18*$D$4))</f>
        <v>-21.989999999999995</v>
      </c>
      <c r="I18" s="4">
        <f t="shared" si="2"/>
        <v>2384.01</v>
      </c>
      <c r="J18" s="5">
        <f>IF(OR(ISBLANK(wyniki!F18),LEFT(wyniki!F18,1)="{"),"",(5*wyniki!$D$4/wyniki!$D$3)*wyniki!W18)</f>
        <v>60</v>
      </c>
      <c r="K18" s="4">
        <f>IF(OR(ISBLANK(wyniki!F18),LEFT(wyniki!F18,1)="{"),"",E18-1600)</f>
        <v>806</v>
      </c>
      <c r="L18" s="3">
        <f>IF(OR(ISBLANK(wyniki!F18),LEFT(wyniki!F18,1)="{"),"",ROUND(K18/$K$7*$J$7,2))</f>
        <v>73.87</v>
      </c>
      <c r="M18" s="3">
        <f ca="1">IF(OR(ISBLANK(wyniki!F18),LEFT(wyniki!F18,1)="{"),"",IF(AND(L$9&lt;J$9,MAX(L$8:L$503)&lt;=wyniki!$D$3),L18,ROUND((L18-$J$7)*($J$9-$J$7)/((OFFSET(L$7,MATCH(MAX(E$8:E$503),E$8:E$503,0),0,1,1))-$J$7)+$J$7,2)))</f>
        <v>67.33</v>
      </c>
      <c r="N18" s="3">
        <f>IF(OR(ISBLANK(wyniki!F18),LEFT(wyniki!F18,1)="{"),"",J18-M18)</f>
        <v>-7.329999999999998</v>
      </c>
      <c r="O18" s="4">
        <f>IF(AND(J18="",R18=""),"",IF(OR(ISBLANK(wyniki!F18),LEFT(wyniki!F18,1)="{"),ROUND((R18)/$J$7*$K$7,2),ROUND((J18)/$J$7*$K$7,2)))</f>
        <v>654.62</v>
      </c>
      <c r="P18" s="4">
        <f ca="1" t="shared" si="3"/>
        <v>679.31</v>
      </c>
      <c r="Q18" s="3">
        <f>IF(OR(ISBLANK(wyniki!F18),LEFT(wyniki!F18,1)="{"),IF(T18&lt;0,0,T18),IF($D$4=0,"",K18+H18))</f>
        <v>784.01</v>
      </c>
      <c r="R18" s="5">
        <f>IF(ISBLANK(wyniki!W18),"",IF(ISNUMBER(wyniki!F18),"",(5*wyniki!$D$4/wyniki!$D$3)*wyniki!W18))</f>
      </c>
      <c r="S18" s="4">
        <f>IF(ISBLANK(wyniki!F18),"",IF(LEFT(wyniki!F18,1)="{",F18-1600,""))</f>
      </c>
      <c r="T18" s="4">
        <f>IF(ISBLANK(wyniki!F18),"",IF(LEFT(wyniki!F18,1)="{",ROUND(P18/2+S18/2,2),""))</f>
      </c>
    </row>
    <row r="19" spans="1:20" ht="12.75">
      <c r="A19">
        <f>IF(ISBLANK(wyniki!A19),"",wyniki!A19)</f>
        <v>11</v>
      </c>
      <c r="B19">
        <f>IF(ISBLANK(wyniki!B19),"",wyniki!B19)</f>
      </c>
      <c r="C19" s="3" t="str">
        <f>IF(ISBLANK(wyniki!C19),"",wyniki!C19)</f>
        <v>Piotr Górski</v>
      </c>
      <c r="D19" s="3" t="str">
        <f>IF(ISBLANK(wyniki!E19),"",wyniki!E19)</f>
        <v>POL</v>
      </c>
      <c r="E19" s="4">
        <f>IF(ISBLANK(wyniki!F19),"",IF(LEFT(wyniki!F19,1)="{","",wyniki!F19))</f>
        <v>1909</v>
      </c>
      <c r="F19" s="4">
        <f>IF(ISBLANK(wyniki!F19),"",IF(LEFT(wyniki!F19,1)="{",MID((wyniki!F19),2,4),""))</f>
      </c>
      <c r="G19" s="4">
        <f t="shared" si="1"/>
        <v>2253.38</v>
      </c>
      <c r="H19" s="4">
        <f>IF(OR(ISBLANK(wyniki!F19),LEFT(wyniki!F19,1)="{"),"",IF($D$4=0,"",N19*$D$4))</f>
        <v>59.760000000000005</v>
      </c>
      <c r="I19" s="4">
        <f t="shared" si="2"/>
        <v>1968.76</v>
      </c>
      <c r="J19" s="5">
        <f>IF(OR(ISBLANK(wyniki!F19),LEFT(wyniki!F19,1)="{"),"",(5*wyniki!$D$4/wyniki!$D$3)*wyniki!W19)</f>
        <v>58.5</v>
      </c>
      <c r="K19" s="4">
        <f>IF(OR(ISBLANK(wyniki!F19),LEFT(wyniki!F19,1)="{"),"",E19-1600)</f>
        <v>309</v>
      </c>
      <c r="L19" s="3">
        <f>IF(OR(ISBLANK(wyniki!F19),LEFT(wyniki!F19,1)="{"),"",ROUND(K19/$K$7*$J$7,2))</f>
        <v>28.32</v>
      </c>
      <c r="M19" s="3">
        <f ca="1">IF(OR(ISBLANK(wyniki!F19),LEFT(wyniki!F19,1)="{"),"",IF(AND(L$9&lt;J$9,MAX(L$8:L$503)&lt;=wyniki!$D$3),L19,ROUND((L19-$J$7)*($J$9-$J$7)/((OFFSET(L$7,MATCH(MAX(E$8:E$503),E$8:E$503,0),0,1,1))-$J$7)+$J$7,2)))</f>
        <v>38.58</v>
      </c>
      <c r="N19" s="3">
        <f>IF(OR(ISBLANK(wyniki!F19),LEFT(wyniki!F19,1)="{"),"",J19-M19)</f>
        <v>19.92</v>
      </c>
      <c r="O19" s="4">
        <f>IF(AND(J19="",R19=""),"",IF(OR(ISBLANK(wyniki!F19),LEFT(wyniki!F19,1)="{"),ROUND((R19)/$J$7*$K$7,2),ROUND((J19)/$J$7*$K$7,2)))</f>
        <v>638.26</v>
      </c>
      <c r="P19" s="4">
        <f ca="1" t="shared" si="3"/>
        <v>653.38</v>
      </c>
      <c r="Q19" s="3">
        <f>IF(OR(ISBLANK(wyniki!F19),LEFT(wyniki!F19,1)="{"),IF(T19&lt;0,0,T19),IF($D$4=0,"",K19+H19))</f>
        <v>368.76</v>
      </c>
      <c r="R19" s="5">
        <f>IF(ISBLANK(wyniki!W19),"",IF(ISNUMBER(wyniki!F19),"",(5*wyniki!$D$4/wyniki!$D$3)*wyniki!W19))</f>
      </c>
      <c r="S19" s="4">
        <f>IF(ISBLANK(wyniki!F19),"",IF(LEFT(wyniki!F19,1)="{",F19-1600,""))</f>
      </c>
      <c r="T19" s="4">
        <f>IF(ISBLANK(wyniki!F19),"",IF(LEFT(wyniki!F19,1)="{",ROUND(P19/2+S19/2,2),""))</f>
      </c>
    </row>
    <row r="20" spans="1:20" ht="12.75">
      <c r="A20">
        <f>IF(ISBLANK(wyniki!A20),"",wyniki!A20)</f>
        <v>12</v>
      </c>
      <c r="B20">
        <f>IF(ISBLANK(wyniki!B20),"",wyniki!B20)</f>
      </c>
      <c r="C20" s="3" t="str">
        <f>IF(ISBLANK(wyniki!C20),"",wyniki!C20)</f>
        <v>Ryszard Królikowski</v>
      </c>
      <c r="D20" s="3" t="str">
        <f>IF(ISBLANK(wyniki!E20),"",wyniki!E20)</f>
        <v>POL</v>
      </c>
      <c r="E20" s="4">
        <f>IF(ISBLANK(wyniki!F20),"",IF(LEFT(wyniki!F20,1)="{","",wyniki!F20))</f>
        <v>2220</v>
      </c>
      <c r="F20" s="4">
        <f>IF(ISBLANK(wyniki!F20),"",IF(LEFT(wyniki!F20,1)="{",MID((wyniki!F20),2,4),""))</f>
      </c>
      <c r="G20" s="4">
        <f t="shared" si="1"/>
        <v>2227.44</v>
      </c>
      <c r="H20" s="4">
        <f>IF(OR(ISBLANK(wyniki!F20),LEFT(wyniki!F20,1)="{"),"",IF($D$4=0,"",N20*$D$4))</f>
        <v>1.2899999999999991</v>
      </c>
      <c r="I20" s="4">
        <f t="shared" si="2"/>
        <v>2221.29</v>
      </c>
      <c r="J20" s="5">
        <f>IF(OR(ISBLANK(wyniki!F20),LEFT(wyniki!F20,1)="{"),"",(5*wyniki!$D$4/wyniki!$D$3)*wyniki!W20)</f>
        <v>57</v>
      </c>
      <c r="K20" s="4">
        <f>IF(OR(ISBLANK(wyniki!F20),LEFT(wyniki!F20,1)="{"),"",E20-1600)</f>
        <v>620</v>
      </c>
      <c r="L20" s="3">
        <f>IF(OR(ISBLANK(wyniki!F20),LEFT(wyniki!F20,1)="{"),"",ROUND(K20/$K$7*$J$7,2))</f>
        <v>56.83</v>
      </c>
      <c r="M20" s="3">
        <f ca="1">IF(OR(ISBLANK(wyniki!F20),LEFT(wyniki!F20,1)="{"),"",IF(AND(L$9&lt;J$9,MAX(L$8:L$503)&lt;=wyniki!$D$3),L20,ROUND((L20-$J$7)*($J$9-$J$7)/((OFFSET(L$7,MATCH(MAX(E$8:E$503),E$8:E$503,0),0,1,1))-$J$7)+$J$7,2)))</f>
        <v>56.57</v>
      </c>
      <c r="N20" s="3">
        <f>IF(OR(ISBLANK(wyniki!F20),LEFT(wyniki!F20,1)="{"),"",J20-M20)</f>
        <v>0.4299999999999997</v>
      </c>
      <c r="O20" s="4">
        <f>IF(AND(J20="",R20=""),"",IF(OR(ISBLANK(wyniki!F20),LEFT(wyniki!F20,1)="{"),ROUND((R20)/$J$7*$K$7,2),ROUND((J20)/$J$7*$K$7,2)))</f>
        <v>621.89</v>
      </c>
      <c r="P20" s="4">
        <f ca="1" t="shared" si="3"/>
        <v>627.44</v>
      </c>
      <c r="Q20" s="3">
        <f>IF(OR(ISBLANK(wyniki!F20),LEFT(wyniki!F20,1)="{"),IF(T20&lt;0,0,T20),IF($D$4=0,"",K20+H20))</f>
        <v>621.29</v>
      </c>
      <c r="R20" s="5">
        <f>IF(ISBLANK(wyniki!W20),"",IF(ISNUMBER(wyniki!F20),"",(5*wyniki!$D$4/wyniki!$D$3)*wyniki!W20))</f>
      </c>
      <c r="S20" s="4">
        <f>IF(ISBLANK(wyniki!F20),"",IF(LEFT(wyniki!F20,1)="{",F20-1600,""))</f>
      </c>
      <c r="T20" s="4">
        <f>IF(ISBLANK(wyniki!F20),"",IF(LEFT(wyniki!F20,1)="{",ROUND(P20/2+S20/2,2),""))</f>
      </c>
    </row>
    <row r="21" spans="1:20" ht="12.75">
      <c r="A21">
        <f>IF(ISBLANK(wyniki!A21),"",wyniki!A21)</f>
        <v>13</v>
      </c>
      <c r="B21">
        <f>IF(ISBLANK(wyniki!B21),"",wyniki!B21)</f>
      </c>
      <c r="C21" s="3" t="str">
        <f>IF(ISBLANK(wyniki!C21),"",wyniki!C21)</f>
        <v>Jacek Stopa</v>
      </c>
      <c r="D21" s="3" t="str">
        <f>IF(ISBLANK(wyniki!E21),"",wyniki!E21)</f>
        <v>POL</v>
      </c>
      <c r="E21" s="4">
        <f>IF(ISBLANK(wyniki!F21),"",IF(LEFT(wyniki!F21,1)="{","",wyniki!F21))</f>
        <v>2259</v>
      </c>
      <c r="F21" s="4">
        <f>IF(ISBLANK(wyniki!F21),"",IF(LEFT(wyniki!F21,1)="{",MID((wyniki!F21),2,4),""))</f>
      </c>
      <c r="G21" s="4">
        <f t="shared" si="1"/>
        <v>2218.8</v>
      </c>
      <c r="H21" s="4">
        <f>IF(OR(ISBLANK(wyniki!F21),LEFT(wyniki!F21,1)="{"),"",IF($D$4=0,"",N21*$D$4))</f>
        <v>-6.960000000000001</v>
      </c>
      <c r="I21" s="4">
        <f t="shared" si="2"/>
        <v>2252.04</v>
      </c>
      <c r="J21" s="5">
        <f>IF(OR(ISBLANK(wyniki!F21),LEFT(wyniki!F21,1)="{"),"",(5*wyniki!$D$4/wyniki!$D$3)*wyniki!W21)</f>
        <v>56.5</v>
      </c>
      <c r="K21" s="4">
        <f>IF(OR(ISBLANK(wyniki!F21),LEFT(wyniki!F21,1)="{"),"",E21-1600)</f>
        <v>659</v>
      </c>
      <c r="L21" s="3">
        <f>IF(OR(ISBLANK(wyniki!F21),LEFT(wyniki!F21,1)="{"),"",ROUND(K21/$K$7*$J$7,2))</f>
        <v>60.4</v>
      </c>
      <c r="M21" s="3">
        <f ca="1">IF(OR(ISBLANK(wyniki!F21),LEFT(wyniki!F21,1)="{"),"",IF(AND(L$9&lt;J$9,MAX(L$8:L$503)&lt;=wyniki!$D$3),L21,ROUND((L21-$J$7)*($J$9-$J$7)/((OFFSET(L$7,MATCH(MAX(E$8:E$503),E$8:E$503,0),0,1,1))-$J$7)+$J$7,2)))</f>
        <v>58.82</v>
      </c>
      <c r="N21" s="3">
        <f>IF(OR(ISBLANK(wyniki!F21),LEFT(wyniki!F21,1)="{"),"",J21-M21)</f>
        <v>-2.3200000000000003</v>
      </c>
      <c r="O21" s="4">
        <f>IF(AND(J21="",R21=""),"",IF(OR(ISBLANK(wyniki!F21),LEFT(wyniki!F21,1)="{"),ROUND((R21)/$J$7*$K$7,2),ROUND((J21)/$J$7*$K$7,2)))</f>
        <v>616.44</v>
      </c>
      <c r="P21" s="4">
        <f ca="1" t="shared" si="3"/>
        <v>618.8</v>
      </c>
      <c r="Q21" s="3">
        <f>IF(OR(ISBLANK(wyniki!F21),LEFT(wyniki!F21,1)="{"),IF(T21&lt;0,0,T21),IF($D$4=0,"",K21+H21))</f>
        <v>652.04</v>
      </c>
      <c r="R21" s="5">
        <f>IF(ISBLANK(wyniki!W21),"",IF(ISNUMBER(wyniki!F21),"",(5*wyniki!$D$4/wyniki!$D$3)*wyniki!W21))</f>
      </c>
      <c r="S21" s="4">
        <f>IF(ISBLANK(wyniki!F21),"",IF(LEFT(wyniki!F21,1)="{",F21-1600,""))</f>
      </c>
      <c r="T21" s="4">
        <f>IF(ISBLANK(wyniki!F21),"",IF(LEFT(wyniki!F21,1)="{",ROUND(P21/2+S21/2,2),""))</f>
      </c>
    </row>
    <row r="22" spans="1:20" ht="12.75">
      <c r="A22">
        <f>IF(ISBLANK(wyniki!A22),"",wyniki!A22)</f>
        <v>14</v>
      </c>
      <c r="B22">
        <f>IF(ISBLANK(wyniki!B22),"",wyniki!B22)</f>
      </c>
      <c r="C22" s="3" t="str">
        <f>IF(ISBLANK(wyniki!C22),"",wyniki!C22)</f>
        <v>Satkus Vilimantas</v>
      </c>
      <c r="D22" s="3" t="str">
        <f>IF(ISBLANK(wyniki!E22),"",wyniki!E22)</f>
        <v>LIT</v>
      </c>
      <c r="E22" s="4">
        <f>IF(ISBLANK(wyniki!F22),"",IF(LEFT(wyniki!F22,1)="{","",wyniki!F22))</f>
        <v>2155</v>
      </c>
      <c r="F22" s="4">
        <f>IF(ISBLANK(wyniki!F22),"",IF(LEFT(wyniki!F22,1)="{",MID((wyniki!F22),2,4),""))</f>
      </c>
      <c r="G22" s="4">
        <f t="shared" si="1"/>
        <v>2132.34</v>
      </c>
      <c r="H22" s="4">
        <f>IF(OR(ISBLANK(wyniki!F22),LEFT(wyniki!F22,1)="{"),"",IF($D$4=0,"",N22*$D$4))</f>
        <v>-3.930000000000007</v>
      </c>
      <c r="I22" s="4">
        <f t="shared" si="2"/>
        <v>2151.0699999999997</v>
      </c>
      <c r="J22" s="5">
        <f>IF(OR(ISBLANK(wyniki!F22),LEFT(wyniki!F22,1)="{"),"",(5*wyniki!$D$4/wyniki!$D$3)*wyniki!W22)</f>
        <v>51.5</v>
      </c>
      <c r="K22" s="4">
        <f>IF(OR(ISBLANK(wyniki!F22),LEFT(wyniki!F22,1)="{"),"",E22-1600)</f>
        <v>555</v>
      </c>
      <c r="L22" s="3">
        <f>IF(OR(ISBLANK(wyniki!F22),LEFT(wyniki!F22,1)="{"),"",ROUND(K22/$K$7*$J$7,2))</f>
        <v>50.87</v>
      </c>
      <c r="M22" s="3">
        <f ca="1">IF(OR(ISBLANK(wyniki!F22),LEFT(wyniki!F22,1)="{"),"",IF(AND(L$9&lt;J$9,MAX(L$8:L$503)&lt;=wyniki!$D$3),L22,ROUND((L22-$J$7)*($J$9-$J$7)/((OFFSET(L$7,MATCH(MAX(E$8:E$503),E$8:E$503,0),0,1,1))-$J$7)+$J$7,2)))</f>
        <v>52.81</v>
      </c>
      <c r="N22" s="3">
        <f>IF(OR(ISBLANK(wyniki!F22),LEFT(wyniki!F22,1)="{"),"",J22-M22)</f>
        <v>-1.3100000000000023</v>
      </c>
      <c r="O22" s="4">
        <f>IF(AND(J22="",R22=""),"",IF(OR(ISBLANK(wyniki!F22),LEFT(wyniki!F22,1)="{"),ROUND((R22)/$J$7*$K$7,2),ROUND((J22)/$J$7*$K$7,2)))</f>
        <v>561.88</v>
      </c>
      <c r="P22" s="4">
        <f ca="1" t="shared" si="3"/>
        <v>532.34</v>
      </c>
      <c r="Q22" s="3">
        <f>IF(OR(ISBLANK(wyniki!F22),LEFT(wyniki!F22,1)="{"),IF(T22&lt;0,0,T22),IF($D$4=0,"",K22+H22))</f>
        <v>551.0699999999999</v>
      </c>
      <c r="R22" s="5">
        <f>IF(ISBLANK(wyniki!W22),"",IF(ISNUMBER(wyniki!F22),"",(5*wyniki!$D$4/wyniki!$D$3)*wyniki!W22))</f>
      </c>
      <c r="S22" s="4">
        <f>IF(ISBLANK(wyniki!F22),"",IF(LEFT(wyniki!F22,1)="{",F22-1600,""))</f>
      </c>
      <c r="T22" s="4">
        <f>IF(ISBLANK(wyniki!F22),"",IF(LEFT(wyniki!F22,1)="{",ROUND(P22/2+S22/2,2),""))</f>
      </c>
    </row>
    <row r="23" spans="1:20" ht="12.75">
      <c r="A23">
        <f>IF(ISBLANK(wyniki!A23),"",wyniki!A23)</f>
        <v>15</v>
      </c>
      <c r="B23">
        <f>IF(ISBLANK(wyniki!B23),"",wyniki!B23)</f>
      </c>
      <c r="C23" s="3" t="str">
        <f>IF(ISBLANK(wyniki!C23),"",wyniki!C23)</f>
        <v>Mikalai Sihnevich</v>
      </c>
      <c r="D23" s="3" t="str">
        <f>IF(ISBLANK(wyniki!E23),"",wyniki!E23)</f>
        <v>BLR</v>
      </c>
      <c r="E23" s="4">
        <f>IF(ISBLANK(wyniki!F23),"",IF(LEFT(wyniki!F23,1)="{","",wyniki!F23))</f>
        <v>2036</v>
      </c>
      <c r="F23" s="4">
        <f>IF(ISBLANK(wyniki!F23),"",IF(LEFT(wyniki!F23,1)="{",MID((wyniki!F23),2,4),""))</f>
      </c>
      <c r="G23" s="4">
        <f t="shared" si="1"/>
        <v>2071.84</v>
      </c>
      <c r="H23" s="4">
        <f>IF(OR(ISBLANK(wyniki!F23),LEFT(wyniki!F23,1)="{"),"",IF($D$4=0,"",N23*$D$4))</f>
        <v>6.210000000000001</v>
      </c>
      <c r="I23" s="4">
        <f t="shared" si="2"/>
        <v>2042.21</v>
      </c>
      <c r="J23" s="5">
        <f>IF(OR(ISBLANK(wyniki!F23),LEFT(wyniki!F23,1)="{"),"",(5*wyniki!$D$4/wyniki!$D$3)*wyniki!W23)</f>
        <v>48</v>
      </c>
      <c r="K23" s="4">
        <f>IF(OR(ISBLANK(wyniki!F23),LEFT(wyniki!F23,1)="{"),"",E23-1600)</f>
        <v>436</v>
      </c>
      <c r="L23" s="3">
        <f>IF(OR(ISBLANK(wyniki!F23),LEFT(wyniki!F23,1)="{"),"",ROUND(K23/$K$7*$J$7,2))</f>
        <v>39.96</v>
      </c>
      <c r="M23" s="3">
        <f ca="1">IF(OR(ISBLANK(wyniki!F23),LEFT(wyniki!F23,1)="{"),"",IF(AND(L$9&lt;J$9,MAX(L$8:L$503)&lt;=wyniki!$D$3),L23,ROUND((L23-$J$7)*($J$9-$J$7)/((OFFSET(L$7,MATCH(MAX(E$8:E$503),E$8:E$503,0),0,1,1))-$J$7)+$J$7,2)))</f>
        <v>45.93</v>
      </c>
      <c r="N23" s="3">
        <f>IF(OR(ISBLANK(wyniki!F23),LEFT(wyniki!F23,1)="{"),"",J23-M23)</f>
        <v>2.0700000000000003</v>
      </c>
      <c r="O23" s="4">
        <f>IF(AND(J23="",R23=""),"",IF(OR(ISBLANK(wyniki!F23),LEFT(wyniki!F23,1)="{"),ROUND((R23)/$J$7*$K$7,2),ROUND((J23)/$J$7*$K$7,2)))</f>
        <v>523.7</v>
      </c>
      <c r="P23" s="4">
        <f ca="1" t="shared" si="3"/>
        <v>471.84</v>
      </c>
      <c r="Q23" s="3">
        <f>IF(OR(ISBLANK(wyniki!F23),LEFT(wyniki!F23,1)="{"),IF(T23&lt;0,0,T23),IF($D$4=0,"",K23+H23))</f>
        <v>442.21</v>
      </c>
      <c r="R23" s="5">
        <f>IF(ISBLANK(wyniki!W23),"",IF(ISNUMBER(wyniki!F23),"",(5*wyniki!$D$4/wyniki!$D$3)*wyniki!W23))</f>
      </c>
      <c r="S23" s="4">
        <f>IF(ISBLANK(wyniki!F23),"",IF(LEFT(wyniki!F23,1)="{",F23-1600,""))</f>
      </c>
      <c r="T23" s="4">
        <f>IF(ISBLANK(wyniki!F23),"",IF(LEFT(wyniki!F23,1)="{",ROUND(P23/2+S23/2,2),""))</f>
      </c>
    </row>
    <row r="24" spans="1:20" ht="12.75">
      <c r="A24">
        <f>IF(ISBLANK(wyniki!A24),"",wyniki!A24)</f>
        <v>16</v>
      </c>
      <c r="B24">
        <f>IF(ISBLANK(wyniki!B24),"",wyniki!B24)</f>
      </c>
      <c r="C24" s="3" t="str">
        <f>IF(ISBLANK(wyniki!C24),"",wyniki!C24)</f>
        <v>Mecislovas Rimkus</v>
      </c>
      <c r="D24" s="3" t="str">
        <f>IF(ISBLANK(wyniki!E24),"",wyniki!E24)</f>
        <v>LIT</v>
      </c>
      <c r="E24" s="4">
        <f>IF(ISBLANK(wyniki!F24),"",IF(LEFT(wyniki!F24,1)="{","",wyniki!F24))</f>
      </c>
      <c r="F24" s="4">
        <f>IF(ISBLANK(wyniki!F24),"",IF(LEFT(wyniki!F24,1)="{",MID((wyniki!F24),2,4),""))</f>
      </c>
      <c r="G24" s="4">
        <f t="shared" si="1"/>
        <v>2011.32</v>
      </c>
      <c r="H24" s="4">
        <f>IF(OR(ISBLANK(wyniki!F24),LEFT(wyniki!F24,1)="{"),"",IF($D$4=0,"",N24*$D$4))</f>
      </c>
      <c r="I24" s="4">
        <f t="shared" si="2"/>
      </c>
      <c r="J24" s="5">
        <f>IF(OR(ISBLANK(wyniki!F24),LEFT(wyniki!F24,1)="{"),"",(5*wyniki!$D$4/wyniki!$D$3)*wyniki!W24)</f>
      </c>
      <c r="K24" s="4">
        <f>IF(OR(ISBLANK(wyniki!F24),LEFT(wyniki!F24,1)="{"),"",E24-1600)</f>
      </c>
      <c r="L24" s="3">
        <f>IF(OR(ISBLANK(wyniki!F24),LEFT(wyniki!F24,1)="{"),"",ROUND(K24/$K$7*$J$7,2))</f>
      </c>
      <c r="M24" s="3">
        <f ca="1">IF(OR(ISBLANK(wyniki!F24),LEFT(wyniki!F24,1)="{"),"",IF(AND(L$9&lt;J$9,MAX(L$8:L$503)&lt;=wyniki!$D$3),L24,ROUND((L24-$J$7)*($J$9-$J$7)/((OFFSET(L$7,MATCH(MAX(E$8:E$503),E$8:E$503,0),0,1,1))-$J$7)+$J$7,2)))</f>
      </c>
      <c r="N24" s="3">
        <f>IF(OR(ISBLANK(wyniki!F24),LEFT(wyniki!F24,1)="{"),"",J24-M24)</f>
      </c>
      <c r="O24" s="4">
        <f>IF(AND(J24="",R24=""),"",IF(OR(ISBLANK(wyniki!F24),LEFT(wyniki!F24,1)="{"),ROUND((R24)/$J$7*$K$7,2),ROUND((J24)/$J$7*$K$7,2)))</f>
        <v>485.51</v>
      </c>
      <c r="P24" s="4">
        <f ca="1" t="shared" si="3"/>
        <v>411.32</v>
      </c>
      <c r="Q24" s="3">
        <f>IF(OR(ISBLANK(wyniki!F24),LEFT(wyniki!F24,1)="{"),IF(T24&lt;0,0,T24),IF($D$4=0,"",K24+H24))</f>
      </c>
      <c r="R24" s="5">
        <f>IF(ISBLANK(wyniki!W24),"",IF(ISNUMBER(wyniki!F24),"",(5*wyniki!$D$4/wyniki!$D$3)*wyniki!W24))</f>
        <v>44.5</v>
      </c>
      <c r="S24" s="4">
        <f>IF(ISBLANK(wyniki!F24),"",IF(LEFT(wyniki!F24,1)="{",F24-1600,""))</f>
      </c>
      <c r="T24" s="4">
        <f>IF(ISBLANK(wyniki!F24),"",IF(LEFT(wyniki!F24,1)="{",ROUND(P24/2+S24/2,2),""))</f>
      </c>
    </row>
    <row r="25" spans="1:20" ht="12.75">
      <c r="A25">
        <f>IF(ISBLANK(wyniki!A25),"",wyniki!A25)</f>
        <v>17</v>
      </c>
      <c r="B25">
        <f>IF(ISBLANK(wyniki!B25),"",wyniki!B25)</f>
      </c>
      <c r="C25" s="3" t="str">
        <f>IF(ISBLANK(wyniki!C25),"",wyniki!C25)</f>
        <v>Victor Volchek</v>
      </c>
      <c r="D25" s="3" t="str">
        <f>IF(ISBLANK(wyniki!E25),"",wyniki!E25)</f>
        <v>BLR</v>
      </c>
      <c r="E25" s="4">
        <f>IF(ISBLANK(wyniki!F25),"",IF(LEFT(wyniki!F25,1)="{","",wyniki!F25))</f>
        <v>1947</v>
      </c>
      <c r="F25" s="4">
        <f>IF(ISBLANK(wyniki!F25),"",IF(LEFT(wyniki!F25,1)="{",MID((wyniki!F25),2,4),""))</f>
      </c>
      <c r="G25" s="4">
        <f aca="true" t="shared" si="4" ref="G25:G39">IF(AND(R25="",J25=""),"",IF(P25&lt;0,1600,P25+1600))</f>
        <v>1942.16</v>
      </c>
      <c r="H25" s="4">
        <f>IF(OR(ISBLANK(wyniki!F25),LEFT(wyniki!F25,1)="{"),"",IF($D$4=0,"",N25*$D$4))</f>
        <v>-0.8400000000000034</v>
      </c>
      <c r="I25" s="4">
        <f aca="true" t="shared" si="5" ref="I25:I39">IF(Q25="","",Q25+1600)</f>
        <v>1946.1599999999999</v>
      </c>
      <c r="J25" s="5">
        <f>IF(OR(ISBLANK(wyniki!F25),LEFT(wyniki!F25,1)="{"),"",(5*wyniki!$D$4/wyniki!$D$3)*wyniki!W25)</f>
        <v>40.5</v>
      </c>
      <c r="K25" s="4">
        <f>IF(OR(ISBLANK(wyniki!F25),LEFT(wyniki!F25,1)="{"),"",E25-1600)</f>
        <v>347</v>
      </c>
      <c r="L25" s="3">
        <f>IF(OR(ISBLANK(wyniki!F25),LEFT(wyniki!F25,1)="{"),"",ROUND(K25/$K$7*$J$7,2))</f>
        <v>31.8</v>
      </c>
      <c r="M25" s="3">
        <f ca="1">IF(OR(ISBLANK(wyniki!F25),LEFT(wyniki!F25,1)="{"),"",IF(AND(L$9&lt;J$9,MAX(L$8:L$503)&lt;=wyniki!$D$3),L25,ROUND((L25-$J$7)*($J$9-$J$7)/((OFFSET(L$7,MATCH(MAX(E$8:E$503),E$8:E$503,0),0,1,1))-$J$7)+$J$7,2)))</f>
        <v>40.78</v>
      </c>
      <c r="N25" s="3">
        <f>IF(OR(ISBLANK(wyniki!F25),LEFT(wyniki!F25,1)="{"),"",J25-M25)</f>
        <v>-0.28000000000000114</v>
      </c>
      <c r="O25" s="4">
        <f>IF(AND(J25="",R25=""),"",IF(OR(ISBLANK(wyniki!F25),LEFT(wyniki!F25,1)="{"),ROUND((R25)/$J$7*$K$7,2),ROUND((J25)/$J$7*$K$7,2)))</f>
        <v>441.87</v>
      </c>
      <c r="P25" s="4">
        <f aca="true" ca="1" t="shared" si="6" ref="P25:P39">IF(O25="","",ROUND((O25-$K$7)*(OFFSET(K$7,MATCH(MAX(E$8:E$503),E$8:E$503,0),0,1,1)*$J$9/OFFSET(M$7,MATCH(MAX(E$8:E$503),E$8:E$503,0),0,1,1)-$K$7)/($O$9-$K$7)+$K$7,2))</f>
        <v>342.16</v>
      </c>
      <c r="Q25" s="3">
        <f>IF(OR(ISBLANK(wyniki!F25),LEFT(wyniki!F25,1)="{"),IF(T25&lt;0,0,T25),IF($D$4=0,"",K25+H25))</f>
        <v>346.15999999999997</v>
      </c>
      <c r="R25" s="5">
        <f>IF(ISBLANK(wyniki!W25),"",IF(ISNUMBER(wyniki!F25),"",(5*wyniki!$D$4/wyniki!$D$3)*wyniki!W25))</f>
      </c>
      <c r="S25" s="4">
        <f>IF(ISBLANK(wyniki!F25),"",IF(LEFT(wyniki!F25,1)="{",F25-1600,""))</f>
      </c>
      <c r="T25" s="4">
        <f>IF(ISBLANK(wyniki!F25),"",IF(LEFT(wyniki!F25,1)="{",ROUND(P25/2+S25/2,2),""))</f>
      </c>
    </row>
    <row r="26" spans="1:20" ht="12.75">
      <c r="A26">
        <f>IF(ISBLANK(wyniki!A26),"",wyniki!A26)</f>
        <v>18</v>
      </c>
      <c r="B26">
        <f>IF(ISBLANK(wyniki!B26),"",wyniki!B26)</f>
      </c>
      <c r="C26" s="3" t="str">
        <f>IF(ISBLANK(wyniki!C26),"",wyniki!C26)</f>
        <v>Krzysztof Guca</v>
      </c>
      <c r="D26" s="3" t="str">
        <f>IF(ISBLANK(wyniki!E26),"",wyniki!E26)</f>
        <v>POL</v>
      </c>
      <c r="E26" s="4">
        <f>IF(ISBLANK(wyniki!F26),"",IF(LEFT(wyniki!F26,1)="{","",wyniki!F26))</f>
      </c>
      <c r="F26" s="4">
        <f>IF(ISBLANK(wyniki!F26),"",IF(LEFT(wyniki!F26,1)="{",MID((wyniki!F26),2,4),""))</f>
      </c>
      <c r="G26" s="4">
        <f t="shared" si="4"/>
        <v>1847.06</v>
      </c>
      <c r="H26" s="4">
        <f>IF(OR(ISBLANK(wyniki!F26),LEFT(wyniki!F26,1)="{"),"",IF($D$4=0,"",N26*$D$4))</f>
      </c>
      <c r="I26" s="4">
        <f t="shared" si="5"/>
      </c>
      <c r="J26" s="5">
        <f>IF(OR(ISBLANK(wyniki!F26),LEFT(wyniki!F26,1)="{"),"",(5*wyniki!$D$4/wyniki!$D$3)*wyniki!W26)</f>
      </c>
      <c r="K26" s="4">
        <f>IF(OR(ISBLANK(wyniki!F26),LEFT(wyniki!F26,1)="{"),"",E26-1600)</f>
      </c>
      <c r="L26" s="3">
        <f>IF(OR(ISBLANK(wyniki!F26),LEFT(wyniki!F26,1)="{"),"",ROUND(K26/$K$7*$J$7,2))</f>
      </c>
      <c r="M26" s="3">
        <f ca="1">IF(OR(ISBLANK(wyniki!F26),LEFT(wyniki!F26,1)="{"),"",IF(AND(L$9&lt;J$9,MAX(L$8:L$503)&lt;=wyniki!$D$3),L26,ROUND((L26-$J$7)*($J$9-$J$7)/((OFFSET(L$7,MATCH(MAX(E$8:E$503),E$8:E$503,0),0,1,1))-$J$7)+$J$7,2)))</f>
      </c>
      <c r="N26" s="3">
        <f>IF(OR(ISBLANK(wyniki!F26),LEFT(wyniki!F26,1)="{"),"",J26-M26)</f>
      </c>
      <c r="O26" s="4">
        <f>IF(AND(J26="",R26=""),"",IF(OR(ISBLANK(wyniki!F26),LEFT(wyniki!F26,1)="{"),ROUND((R26)/$J$7*$K$7,2),ROUND((J26)/$J$7*$K$7,2)))</f>
        <v>381.86</v>
      </c>
      <c r="P26" s="4">
        <f ca="1" t="shared" si="6"/>
        <v>247.06</v>
      </c>
      <c r="Q26" s="3">
        <f>IF(OR(ISBLANK(wyniki!F26),LEFT(wyniki!F26,1)="{"),IF(T26&lt;0,0,T26),IF($D$4=0,"",K26+H26))</f>
      </c>
      <c r="R26" s="5">
        <f>IF(ISBLANK(wyniki!W26),"",IF(ISNUMBER(wyniki!F26),"",(5*wyniki!$D$4/wyniki!$D$3)*wyniki!W26))</f>
        <v>35</v>
      </c>
      <c r="S26" s="4">
        <f>IF(ISBLANK(wyniki!F26),"",IF(LEFT(wyniki!F26,1)="{",F26-1600,""))</f>
      </c>
      <c r="T26" s="4">
        <f>IF(ISBLANK(wyniki!F26),"",IF(LEFT(wyniki!F26,1)="{",ROUND(P26/2+S26/2,2),""))</f>
      </c>
    </row>
    <row r="27" spans="1:20" ht="12.75">
      <c r="A27">
        <f>IF(ISBLANK(wyniki!A27),"",wyniki!A27)</f>
        <v>19</v>
      </c>
      <c r="B27">
        <f>IF(ISBLANK(wyniki!B27),"",wyniki!B27)</f>
      </c>
      <c r="C27" s="3" t="str">
        <f>IF(ISBLANK(wyniki!C27),"",wyniki!C27)</f>
        <v>Andrzej Jasik</v>
      </c>
      <c r="D27" s="3" t="str">
        <f>IF(ISBLANK(wyniki!E27),"",wyniki!E27)</f>
        <v>POL</v>
      </c>
      <c r="E27" s="4">
        <f>IF(ISBLANK(wyniki!F27),"",IF(LEFT(wyniki!F27,1)="{","",wyniki!F27))</f>
        <v>1961</v>
      </c>
      <c r="F27" s="4">
        <f>IF(ISBLANK(wyniki!F27),"",IF(LEFT(wyniki!F27,1)="{",MID((wyniki!F27),2,4),""))</f>
      </c>
      <c r="G27" s="4">
        <f t="shared" si="4"/>
        <v>1769.27</v>
      </c>
      <c r="H27" s="4">
        <f>IF(OR(ISBLANK(wyniki!F27),LEFT(wyniki!F27,1)="{"),"",IF($D$4=0,"",N27*$D$4))</f>
        <v>-33.27000000000001</v>
      </c>
      <c r="I27" s="4">
        <f t="shared" si="5"/>
        <v>1927.73</v>
      </c>
      <c r="J27" s="5">
        <f>IF(OR(ISBLANK(wyniki!F27),LEFT(wyniki!F27,1)="{"),"",(5*wyniki!$D$4/wyniki!$D$3)*wyniki!W27)</f>
        <v>30.5</v>
      </c>
      <c r="K27" s="4">
        <f>IF(OR(ISBLANK(wyniki!F27),LEFT(wyniki!F27,1)="{"),"",E27-1600)</f>
        <v>361</v>
      </c>
      <c r="L27" s="3">
        <f>IF(OR(ISBLANK(wyniki!F27),LEFT(wyniki!F27,1)="{"),"",ROUND(K27/$K$7*$J$7,2))</f>
        <v>33.09</v>
      </c>
      <c r="M27" s="3">
        <f ca="1">IF(OR(ISBLANK(wyniki!F27),LEFT(wyniki!F27,1)="{"),"",IF(AND(L$9&lt;J$9,MAX(L$8:L$503)&lt;=wyniki!$D$3),L27,ROUND((L27-$J$7)*($J$9-$J$7)/((OFFSET(L$7,MATCH(MAX(E$8:E$503),E$8:E$503,0),0,1,1))-$J$7)+$J$7,2)))</f>
        <v>41.59</v>
      </c>
      <c r="N27" s="3">
        <f>IF(OR(ISBLANK(wyniki!F27),LEFT(wyniki!F27,1)="{"),"",J27-M27)</f>
        <v>-11.090000000000003</v>
      </c>
      <c r="O27" s="4">
        <f>IF(AND(J27="",R27=""),"",IF(OR(ISBLANK(wyniki!F27),LEFT(wyniki!F27,1)="{"),ROUND((R27)/$J$7*$K$7,2),ROUND((J27)/$J$7*$K$7,2)))</f>
        <v>332.77</v>
      </c>
      <c r="P27" s="4">
        <f ca="1" t="shared" si="6"/>
        <v>169.27</v>
      </c>
      <c r="Q27" s="3">
        <f>IF(OR(ISBLANK(wyniki!F27),LEFT(wyniki!F27,1)="{"),IF(T27&lt;0,0,T27),IF($D$4=0,"",K27+H27))</f>
        <v>327.73</v>
      </c>
      <c r="R27" s="5">
        <f>IF(ISBLANK(wyniki!W27),"",IF(ISNUMBER(wyniki!F27),"",(5*wyniki!$D$4/wyniki!$D$3)*wyniki!W27))</f>
      </c>
      <c r="S27" s="4">
        <f>IF(ISBLANK(wyniki!F27),"",IF(LEFT(wyniki!F27,1)="{",F27-1600,""))</f>
      </c>
      <c r="T27" s="4">
        <f>IF(ISBLANK(wyniki!F27),"",IF(LEFT(wyniki!F27,1)="{",ROUND(P27/2+S27/2,2),""))</f>
      </c>
    </row>
    <row r="28" spans="1:20" ht="12.75">
      <c r="A28">
        <f>IF(ISBLANK(wyniki!A28),"",wyniki!A28)</f>
        <v>20</v>
      </c>
      <c r="B28">
        <f>IF(ISBLANK(wyniki!B28),"",wyniki!B28)</f>
      </c>
      <c r="C28" s="3" t="str">
        <f>IF(ISBLANK(wyniki!C28),"",wyniki!C28)</f>
        <v>Anna Worakomska</v>
      </c>
      <c r="D28" s="3" t="str">
        <f>IF(ISBLANK(wyniki!E28),"",wyniki!E28)</f>
        <v>POL</v>
      </c>
      <c r="E28" s="4">
        <f>IF(ISBLANK(wyniki!F28),"",IF(LEFT(wyniki!F28,1)="{","",wyniki!F28))</f>
      </c>
      <c r="F28" s="4">
        <f>IF(ISBLANK(wyniki!F28),"",IF(LEFT(wyniki!F28,1)="{",MID((wyniki!F28),2,4),""))</f>
      </c>
      <c r="G28" s="4">
        <f t="shared" si="4"/>
        <v>1743.32</v>
      </c>
      <c r="H28" s="4">
        <f>IF(OR(ISBLANK(wyniki!F28),LEFT(wyniki!F28,1)="{"),"",IF($D$4=0,"",N28*$D$4))</f>
      </c>
      <c r="I28" s="4">
        <f t="shared" si="5"/>
      </c>
      <c r="J28" s="5">
        <f>IF(OR(ISBLANK(wyniki!F28),LEFT(wyniki!F28,1)="{"),"",(5*wyniki!$D$4/wyniki!$D$3)*wyniki!W28)</f>
      </c>
      <c r="K28" s="4">
        <f>IF(OR(ISBLANK(wyniki!F28),LEFT(wyniki!F28,1)="{"),"",E28-1600)</f>
      </c>
      <c r="L28" s="3">
        <f>IF(OR(ISBLANK(wyniki!F28),LEFT(wyniki!F28,1)="{"),"",ROUND(K28/$K$7*$J$7,2))</f>
      </c>
      <c r="M28" s="3">
        <f ca="1">IF(OR(ISBLANK(wyniki!F28),LEFT(wyniki!F28,1)="{"),"",IF(AND(L$9&lt;J$9,MAX(L$8:L$503)&lt;=wyniki!$D$3),L28,ROUND((L28-$J$7)*($J$9-$J$7)/((OFFSET(L$7,MATCH(MAX(E$8:E$503),E$8:E$503,0),0,1,1))-$J$7)+$J$7,2)))</f>
      </c>
      <c r="N28" s="3">
        <f>IF(OR(ISBLANK(wyniki!F28),LEFT(wyniki!F28,1)="{"),"",J28-M28)</f>
      </c>
      <c r="O28" s="4">
        <f>IF(AND(J28="",R28=""),"",IF(OR(ISBLANK(wyniki!F28),LEFT(wyniki!F28,1)="{"),ROUND((R28)/$J$7*$K$7,2),ROUND((J28)/$J$7*$K$7,2)))</f>
        <v>316.4</v>
      </c>
      <c r="P28" s="4">
        <f ca="1" t="shared" si="6"/>
        <v>143.32</v>
      </c>
      <c r="Q28" s="3">
        <f>IF(OR(ISBLANK(wyniki!F28),LEFT(wyniki!F28,1)="{"),IF(T28&lt;0,0,T28),IF($D$4=0,"",K28+H28))</f>
      </c>
      <c r="R28" s="5">
        <f>IF(ISBLANK(wyniki!W28),"",IF(ISNUMBER(wyniki!F28),"",(5*wyniki!$D$4/wyniki!$D$3)*wyniki!W28))</f>
        <v>29</v>
      </c>
      <c r="S28" s="4">
        <f>IF(ISBLANK(wyniki!F28),"",IF(LEFT(wyniki!F28,1)="{",F28-1600,""))</f>
      </c>
      <c r="T28" s="4">
        <f>IF(ISBLANK(wyniki!F28),"",IF(LEFT(wyniki!F28,1)="{",ROUND(P28/2+S28/2,2),""))</f>
      </c>
    </row>
    <row r="29" spans="1:20" ht="12.75">
      <c r="A29">
        <f>IF(ISBLANK(wyniki!A29),"",wyniki!A29)</f>
        <v>21</v>
      </c>
      <c r="B29">
        <f>IF(ISBLANK(wyniki!B29),"",wyniki!B29)</f>
      </c>
      <c r="C29" s="3" t="str">
        <f>IF(ISBLANK(wyniki!C29),"",wyniki!C29)</f>
        <v>Skrzek Janusz</v>
      </c>
      <c r="D29" s="3" t="str">
        <f>IF(ISBLANK(wyniki!E29),"",wyniki!E29)</f>
        <v>POL</v>
      </c>
      <c r="E29" s="4">
        <f>IF(ISBLANK(wyniki!F29),"",IF(LEFT(wyniki!F29,1)="{","",wyniki!F29))</f>
        <v>2075</v>
      </c>
      <c r="F29" s="4">
        <f>IF(ISBLANK(wyniki!F29),"",IF(LEFT(wyniki!F29,1)="{",MID((wyniki!F29),2,4),""))</f>
      </c>
      <c r="G29" s="4">
        <f t="shared" si="4"/>
        <v>1726.03</v>
      </c>
      <c r="H29" s="4">
        <f>IF(OR(ISBLANK(wyniki!F29),LEFT(wyniki!F29,1)="{"),"",IF($D$4=0,"",N29*$D$4))</f>
        <v>-60.54</v>
      </c>
      <c r="I29" s="4">
        <f t="shared" si="5"/>
        <v>2014.46</v>
      </c>
      <c r="J29" s="5">
        <f>IF(OR(ISBLANK(wyniki!F29),LEFT(wyniki!F29,1)="{"),"",(5*wyniki!$D$4/wyniki!$D$3)*wyniki!W29)</f>
        <v>28</v>
      </c>
      <c r="K29" s="4">
        <f>IF(OR(ISBLANK(wyniki!F29),LEFT(wyniki!F29,1)="{"),"",E29-1600)</f>
        <v>475</v>
      </c>
      <c r="L29" s="3">
        <f>IF(OR(ISBLANK(wyniki!F29),LEFT(wyniki!F29,1)="{"),"",ROUND(K29/$K$7*$J$7,2))</f>
        <v>43.54</v>
      </c>
      <c r="M29" s="3">
        <f ca="1">IF(OR(ISBLANK(wyniki!F29),LEFT(wyniki!F29,1)="{"),"",IF(AND(L$9&lt;J$9,MAX(L$8:L$503)&lt;=wyniki!$D$3),L29,ROUND((L29-$J$7)*($J$9-$J$7)/((OFFSET(L$7,MATCH(MAX(E$8:E$503),E$8:E$503,0),0,1,1))-$J$7)+$J$7,2)))</f>
        <v>48.18</v>
      </c>
      <c r="N29" s="3">
        <f>IF(OR(ISBLANK(wyniki!F29),LEFT(wyniki!F29,1)="{"),"",J29-M29)</f>
        <v>-20.18</v>
      </c>
      <c r="O29" s="4">
        <f>IF(AND(J29="",R29=""),"",IF(OR(ISBLANK(wyniki!F29),LEFT(wyniki!F29,1)="{"),ROUND((R29)/$J$7*$K$7,2),ROUND((J29)/$J$7*$K$7,2)))</f>
        <v>305.49</v>
      </c>
      <c r="P29" s="4">
        <f ca="1" t="shared" si="6"/>
        <v>126.03</v>
      </c>
      <c r="Q29" s="3">
        <f>IF(OR(ISBLANK(wyniki!F29),LEFT(wyniki!F29,1)="{"),IF(T29&lt;0,0,T29),IF($D$4=0,"",K29+H29))</f>
        <v>414.46</v>
      </c>
      <c r="R29" s="5">
        <f>IF(ISBLANK(wyniki!W29),"",IF(ISNUMBER(wyniki!F29),"",(5*wyniki!$D$4/wyniki!$D$3)*wyniki!W29))</f>
      </c>
      <c r="S29" s="4">
        <f>IF(ISBLANK(wyniki!F29),"",IF(LEFT(wyniki!F29,1)="{",F29-1600,""))</f>
      </c>
      <c r="T29" s="4">
        <f>IF(ISBLANK(wyniki!F29),"",IF(LEFT(wyniki!F29,1)="{",ROUND(P29/2+S29/2,2),""))</f>
      </c>
    </row>
    <row r="30" spans="1:20" ht="12.75">
      <c r="A30">
        <f>IF(ISBLANK(wyniki!A30),"",wyniki!A30)</f>
        <v>22</v>
      </c>
      <c r="B30">
        <f>IF(ISBLANK(wyniki!B30),"",wyniki!B30)</f>
      </c>
      <c r="C30" s="3" t="str">
        <f>IF(ISBLANK(wyniki!C30),"",wyniki!C30)</f>
        <v>Maciej Marszałek</v>
      </c>
      <c r="D30" s="3" t="str">
        <f>IF(ISBLANK(wyniki!E30),"",wyniki!E30)</f>
        <v>POL</v>
      </c>
      <c r="E30" s="4">
        <f>IF(ISBLANK(wyniki!F30),"",IF(LEFT(wyniki!F30,1)="{","",wyniki!F30))</f>
      </c>
      <c r="F30" s="4">
        <f>IF(ISBLANK(wyniki!F30),"",IF(LEFT(wyniki!F30,1)="{",MID((wyniki!F30),2,4),""))</f>
      </c>
      <c r="G30" s="4">
        <f t="shared" si="4"/>
        <v>1613.65</v>
      </c>
      <c r="H30" s="4">
        <f>IF(OR(ISBLANK(wyniki!F30),LEFT(wyniki!F30,1)="{"),"",IF($D$4=0,"",N30*$D$4))</f>
      </c>
      <c r="I30" s="4">
        <f t="shared" si="5"/>
      </c>
      <c r="J30" s="5">
        <f>IF(OR(ISBLANK(wyniki!F30),LEFT(wyniki!F30,1)="{"),"",(5*wyniki!$D$4/wyniki!$D$3)*wyniki!W30)</f>
      </c>
      <c r="K30" s="4">
        <f>IF(OR(ISBLANK(wyniki!F30),LEFT(wyniki!F30,1)="{"),"",E30-1600)</f>
      </c>
      <c r="L30" s="3">
        <f>IF(OR(ISBLANK(wyniki!F30),LEFT(wyniki!F30,1)="{"),"",ROUND(K30/$K$7*$J$7,2))</f>
      </c>
      <c r="M30" s="3">
        <f ca="1">IF(OR(ISBLANK(wyniki!F30),LEFT(wyniki!F30,1)="{"),"",IF(AND(L$9&lt;J$9,MAX(L$8:L$503)&lt;=wyniki!$D$3),L30,ROUND((L30-$J$7)*($J$9-$J$7)/((OFFSET(L$7,MATCH(MAX(E$8:E$503),E$8:E$503,0),0,1,1))-$J$7)+$J$7,2)))</f>
      </c>
      <c r="N30" s="3">
        <f>IF(OR(ISBLANK(wyniki!F30),LEFT(wyniki!F30,1)="{"),"",J30-M30)</f>
      </c>
      <c r="O30" s="4">
        <f>IF(AND(J30="",R30=""),"",IF(OR(ISBLANK(wyniki!F30),LEFT(wyniki!F30,1)="{"),ROUND((R30)/$J$7*$K$7,2),ROUND((J30)/$J$7*$K$7,2)))</f>
        <v>234.57</v>
      </c>
      <c r="P30" s="4">
        <f ca="1" t="shared" si="6"/>
        <v>13.65</v>
      </c>
      <c r="Q30" s="3">
        <f>IF(OR(ISBLANK(wyniki!F30),LEFT(wyniki!F30,1)="{"),IF(T30&lt;0,0,T30),IF($D$4=0,"",K30+H30))</f>
      </c>
      <c r="R30" s="5">
        <f>IF(ISBLANK(wyniki!W30),"",IF(ISNUMBER(wyniki!F30),"",(5*wyniki!$D$4/wyniki!$D$3)*wyniki!W30))</f>
        <v>21.5</v>
      </c>
      <c r="S30" s="4">
        <f>IF(ISBLANK(wyniki!F30),"",IF(LEFT(wyniki!F30,1)="{",F30-1600,""))</f>
      </c>
      <c r="T30" s="4">
        <f>IF(ISBLANK(wyniki!F30),"",IF(LEFT(wyniki!F30,1)="{",ROUND(P30/2+S30/2,2),""))</f>
      </c>
    </row>
    <row r="31" spans="1:20" ht="12.75">
      <c r="A31">
        <f>IF(ISBLANK(wyniki!A31),"",wyniki!A31)</f>
        <v>23</v>
      </c>
      <c r="B31">
        <f>IF(ISBLANK(wyniki!B31),"",wyniki!B31)</f>
      </c>
      <c r="C31" s="3" t="str">
        <f>IF(ISBLANK(wyniki!C31),"",wyniki!C31)</f>
        <v>Andrej Kalinin</v>
      </c>
      <c r="D31" s="3" t="str">
        <f>IF(ISBLANK(wyniki!E31),"",wyniki!E31)</f>
        <v>LAT</v>
      </c>
      <c r="E31" s="4">
        <f>IF(ISBLANK(wyniki!F31),"",IF(LEFT(wyniki!F31,1)="{","",wyniki!F31))</f>
        <v>1749</v>
      </c>
      <c r="F31" s="4">
        <f>IF(ISBLANK(wyniki!F31),"",IF(LEFT(wyniki!F31,1)="{",MID((wyniki!F31),2,4),""))</f>
      </c>
      <c r="G31" s="4">
        <f t="shared" si="4"/>
        <v>1600</v>
      </c>
      <c r="H31" s="4">
        <f>IF(OR(ISBLANK(wyniki!F31),LEFT(wyniki!F31,1)="{"),"",IF($D$4=0,"",N31*$D$4))</f>
        <v>-29.489999999999995</v>
      </c>
      <c r="I31" s="4">
        <f t="shared" si="5"/>
        <v>1719.51</v>
      </c>
      <c r="J31" s="5">
        <f>IF(OR(ISBLANK(wyniki!F31),LEFT(wyniki!F31,1)="{"),"",(5*wyniki!$D$4/wyniki!$D$3)*wyniki!W31)</f>
        <v>19.5</v>
      </c>
      <c r="K31" s="4">
        <f>IF(OR(ISBLANK(wyniki!F31),LEFT(wyniki!F31,1)="{"),"",E31-1600)</f>
        <v>149</v>
      </c>
      <c r="L31" s="3">
        <f>IF(OR(ISBLANK(wyniki!F31),LEFT(wyniki!F31,1)="{"),"",ROUND(K31/$K$7*$J$7,2))</f>
        <v>13.66</v>
      </c>
      <c r="M31" s="3">
        <f ca="1">IF(OR(ISBLANK(wyniki!F31),LEFT(wyniki!F31,1)="{"),"",IF(AND(L$9&lt;J$9,MAX(L$8:L$503)&lt;=wyniki!$D$3),L31,ROUND((L31-$J$7)*($J$9-$J$7)/((OFFSET(L$7,MATCH(MAX(E$8:E$503),E$8:E$503,0),0,1,1))-$J$7)+$J$7,2)))</f>
        <v>29.33</v>
      </c>
      <c r="N31" s="3">
        <f>IF(OR(ISBLANK(wyniki!F31),LEFT(wyniki!F31,1)="{"),"",J31-M31)</f>
        <v>-9.829999999999998</v>
      </c>
      <c r="O31" s="4">
        <f>IF(AND(J31="",R31=""),"",IF(OR(ISBLANK(wyniki!F31),LEFT(wyniki!F31,1)="{"),ROUND((R31)/$J$7*$K$7,2),ROUND((J31)/$J$7*$K$7,2)))</f>
        <v>212.75</v>
      </c>
      <c r="P31" s="4">
        <f ca="1" t="shared" si="6"/>
        <v>-20.93</v>
      </c>
      <c r="Q31" s="3">
        <f>IF(OR(ISBLANK(wyniki!F31),LEFT(wyniki!F31,1)="{"),IF(T31&lt;0,0,T31),IF($D$4=0,"",K31+H31))</f>
        <v>119.51</v>
      </c>
      <c r="R31" s="5">
        <f>IF(ISBLANK(wyniki!W31),"",IF(ISNUMBER(wyniki!F31),"",(5*wyniki!$D$4/wyniki!$D$3)*wyniki!W31))</f>
      </c>
      <c r="S31" s="4">
        <f>IF(ISBLANK(wyniki!F31),"",IF(LEFT(wyniki!F31,1)="{",F31-1600,""))</f>
      </c>
      <c r="T31" s="4">
        <f>IF(ISBLANK(wyniki!F31),"",IF(LEFT(wyniki!F31,1)="{",ROUND(P31/2+S31/2,2),""))</f>
      </c>
    </row>
    <row r="32" spans="1:20" ht="12.75">
      <c r="A32">
        <f>IF(ISBLANK(wyniki!A32),"",wyniki!A32)</f>
        <v>24</v>
      </c>
      <c r="B32">
        <f>IF(ISBLANK(wyniki!B32),"",wyniki!B32)</f>
      </c>
      <c r="C32" s="3" t="str">
        <f>IF(ISBLANK(wyniki!C32),"",wyniki!C32)</f>
        <v>Agnieszka Rybak-Murdzia</v>
      </c>
      <c r="D32" s="3" t="str">
        <f>IF(ISBLANK(wyniki!E32),"",wyniki!E32)</f>
        <v>POL</v>
      </c>
      <c r="E32" s="4">
        <f>IF(ISBLANK(wyniki!F32),"",IF(LEFT(wyniki!F32,1)="{","",wyniki!F32))</f>
        <v>1941</v>
      </c>
      <c r="F32" s="4">
        <f>IF(ISBLANK(wyniki!F32),"",IF(LEFT(wyniki!F32,1)="{",MID((wyniki!F32),2,4),""))</f>
      </c>
      <c r="G32" s="4">
        <f t="shared" si="4"/>
        <v>1600</v>
      </c>
      <c r="H32" s="4">
        <f>IF(OR(ISBLANK(wyniki!F32),LEFT(wyniki!F32,1)="{"),"",IF($D$4=0,"",N32*$D$4))</f>
        <v>-64.28999999999999</v>
      </c>
      <c r="I32" s="4">
        <f t="shared" si="5"/>
        <v>1876.71</v>
      </c>
      <c r="J32" s="5">
        <f>IF(OR(ISBLANK(wyniki!F32),LEFT(wyniki!F32,1)="{"),"",(5*wyniki!$D$4/wyniki!$D$3)*wyniki!W32)</f>
        <v>19</v>
      </c>
      <c r="K32" s="4">
        <f>IF(OR(ISBLANK(wyniki!F32),LEFT(wyniki!F32,1)="{"),"",E32-1600)</f>
        <v>341</v>
      </c>
      <c r="L32" s="3">
        <f>IF(OR(ISBLANK(wyniki!F32),LEFT(wyniki!F32,1)="{"),"",ROUND(K32/$K$7*$J$7,2))</f>
        <v>31.25</v>
      </c>
      <c r="M32" s="3">
        <f ca="1">IF(OR(ISBLANK(wyniki!F32),LEFT(wyniki!F32,1)="{"),"",IF(AND(L$9&lt;J$9,MAX(L$8:L$503)&lt;=wyniki!$D$3),L32,ROUND((L32-$J$7)*($J$9-$J$7)/((OFFSET(L$7,MATCH(MAX(E$8:E$503),E$8:E$503,0),0,1,1))-$J$7)+$J$7,2)))</f>
        <v>40.43</v>
      </c>
      <c r="N32" s="3">
        <f>IF(OR(ISBLANK(wyniki!F32),LEFT(wyniki!F32,1)="{"),"",J32-M32)</f>
        <v>-21.43</v>
      </c>
      <c r="O32" s="4">
        <f>IF(AND(J32="",R32=""),"",IF(OR(ISBLANK(wyniki!F32),LEFT(wyniki!F32,1)="{"),ROUND((R32)/$J$7*$K$7,2),ROUND((J32)/$J$7*$K$7,2)))</f>
        <v>207.3</v>
      </c>
      <c r="P32" s="4">
        <f ca="1" t="shared" si="6"/>
        <v>-29.57</v>
      </c>
      <c r="Q32" s="3">
        <f>IF(OR(ISBLANK(wyniki!F32),LEFT(wyniki!F32,1)="{"),IF(T32&lt;0,0,T32),IF($D$4=0,"",K32+H32))</f>
        <v>276.71000000000004</v>
      </c>
      <c r="R32" s="5">
        <f>IF(ISBLANK(wyniki!W32),"",IF(ISNUMBER(wyniki!F32),"",(5*wyniki!$D$4/wyniki!$D$3)*wyniki!W32))</f>
      </c>
      <c r="S32" s="4">
        <f>IF(ISBLANK(wyniki!F32),"",IF(LEFT(wyniki!F32,1)="{",F32-1600,""))</f>
      </c>
      <c r="T32" s="4">
        <f>IF(ISBLANK(wyniki!F32),"",IF(LEFT(wyniki!F32,1)="{",ROUND(P32/2+S32/2,2),""))</f>
      </c>
    </row>
    <row r="33" spans="1:20" ht="12.75">
      <c r="A33">
        <f>IF(ISBLANK(wyniki!A33),"",wyniki!A33)</f>
        <v>25</v>
      </c>
      <c r="B33">
        <f>IF(ISBLANK(wyniki!B33),"",wyniki!B33)</f>
      </c>
      <c r="C33" s="3" t="str">
        <f>IF(ISBLANK(wyniki!C33),"",wyniki!C33)</f>
        <v>Łukasz Miętek</v>
      </c>
      <c r="D33" s="3" t="str">
        <f>IF(ISBLANK(wyniki!E33),"",wyniki!E33)</f>
        <v>POL</v>
      </c>
      <c r="E33" s="4">
        <f>IF(ISBLANK(wyniki!F33),"",IF(LEFT(wyniki!F33,1)="{","",wyniki!F33))</f>
      </c>
      <c r="F33" s="4">
        <f>IF(ISBLANK(wyniki!F33),"",IF(LEFT(wyniki!F33,1)="{",MID((wyniki!F33),2,4),""))</f>
      </c>
      <c r="G33" s="4">
        <f t="shared" si="4"/>
        <v>1600</v>
      </c>
      <c r="H33" s="4">
        <f>IF(OR(ISBLANK(wyniki!F33),LEFT(wyniki!F33,1)="{"),"",IF($D$4=0,"",N33*$D$4))</f>
      </c>
      <c r="I33" s="4">
        <f t="shared" si="5"/>
      </c>
      <c r="J33" s="5">
        <f>IF(OR(ISBLANK(wyniki!F33),LEFT(wyniki!F33,1)="{"),"",(5*wyniki!$D$4/wyniki!$D$3)*wyniki!W33)</f>
      </c>
      <c r="K33" s="4">
        <f>IF(OR(ISBLANK(wyniki!F33),LEFT(wyniki!F33,1)="{"),"",E33-1600)</f>
      </c>
      <c r="L33" s="3">
        <f>IF(OR(ISBLANK(wyniki!F33),LEFT(wyniki!F33,1)="{"),"",ROUND(K33/$K$7*$J$7,2))</f>
      </c>
      <c r="M33" s="3">
        <f ca="1">IF(OR(ISBLANK(wyniki!F33),LEFT(wyniki!F33,1)="{"),"",IF(AND(L$9&lt;J$9,MAX(L$8:L$503)&lt;=wyniki!$D$3),L33,ROUND((L33-$J$7)*($J$9-$J$7)/((OFFSET(L$7,MATCH(MAX(E$8:E$503),E$8:E$503,0),0,1,1))-$J$7)+$J$7,2)))</f>
      </c>
      <c r="N33" s="3">
        <f>IF(OR(ISBLANK(wyniki!F33),LEFT(wyniki!F33,1)="{"),"",J33-M33)</f>
      </c>
      <c r="O33" s="4">
        <f>IF(AND(J33="",R33=""),"",IF(OR(ISBLANK(wyniki!F33),LEFT(wyniki!F33,1)="{"),ROUND((R33)/$J$7*$K$7,2),ROUND((J33)/$J$7*$K$7,2)))</f>
        <v>163.66</v>
      </c>
      <c r="P33" s="4">
        <f ca="1" t="shared" si="6"/>
        <v>-98.73</v>
      </c>
      <c r="Q33" s="3">
        <f>IF(OR(ISBLANK(wyniki!F33),LEFT(wyniki!F33,1)="{"),IF(T33&lt;0,0,T33),IF($D$4=0,"",K33+H33))</f>
      </c>
      <c r="R33" s="5">
        <f>IF(ISBLANK(wyniki!W33),"",IF(ISNUMBER(wyniki!F33),"",(5*wyniki!$D$4/wyniki!$D$3)*wyniki!W33))</f>
        <v>15</v>
      </c>
      <c r="S33" s="4">
        <f>IF(ISBLANK(wyniki!F33),"",IF(LEFT(wyniki!F33,1)="{",F33-1600,""))</f>
      </c>
      <c r="T33" s="4">
        <f>IF(ISBLANK(wyniki!F33),"",IF(LEFT(wyniki!F33,1)="{",ROUND(P33/2+S33/2,2),""))</f>
      </c>
    </row>
    <row r="34" spans="1:20" ht="12.75">
      <c r="A34">
        <f>IF(ISBLANK(wyniki!A34),"",wyniki!A34)</f>
        <v>26</v>
      </c>
      <c r="B34">
        <f>IF(ISBLANK(wyniki!B34),"",wyniki!B34)</f>
      </c>
      <c r="C34" s="3" t="str">
        <f>IF(ISBLANK(wyniki!C34),"",wyniki!C34)</f>
        <v>Kamil Sadkowski</v>
      </c>
      <c r="D34" s="3" t="str">
        <f>IF(ISBLANK(wyniki!E34),"",wyniki!E34)</f>
        <v>POL</v>
      </c>
      <c r="E34" s="4">
        <f>IF(ISBLANK(wyniki!F34),"",IF(LEFT(wyniki!F34,1)="{","",wyniki!F34))</f>
      </c>
      <c r="F34" s="4">
        <f>IF(ISBLANK(wyniki!F34),"",IF(LEFT(wyniki!F34,1)="{",MID((wyniki!F34),2,4),""))</f>
      </c>
      <c r="G34" s="4">
        <f t="shared" si="4"/>
        <v>1600</v>
      </c>
      <c r="H34" s="4">
        <f>IF(OR(ISBLANK(wyniki!F34),LEFT(wyniki!F34,1)="{"),"",IF($D$4=0,"",N34*$D$4))</f>
      </c>
      <c r="I34" s="4">
        <f t="shared" si="5"/>
      </c>
      <c r="J34" s="5">
        <f>IF(OR(ISBLANK(wyniki!F34),LEFT(wyniki!F34,1)="{"),"",(5*wyniki!$D$4/wyniki!$D$3)*wyniki!W34)</f>
      </c>
      <c r="K34" s="4">
        <f>IF(OR(ISBLANK(wyniki!F34),LEFT(wyniki!F34,1)="{"),"",E34-1600)</f>
      </c>
      <c r="L34" s="3">
        <f>IF(OR(ISBLANK(wyniki!F34),LEFT(wyniki!F34,1)="{"),"",ROUND(K34/$K$7*$J$7,2))</f>
      </c>
      <c r="M34" s="3">
        <f ca="1">IF(OR(ISBLANK(wyniki!F34),LEFT(wyniki!F34,1)="{"),"",IF(AND(L$9&lt;J$9,MAX(L$8:L$503)&lt;=wyniki!$D$3),L34,ROUND((L34-$J$7)*($J$9-$J$7)/((OFFSET(L$7,MATCH(MAX(E$8:E$503),E$8:E$503,0),0,1,1))-$J$7)+$J$7,2)))</f>
      </c>
      <c r="N34" s="3">
        <f>IF(OR(ISBLANK(wyniki!F34),LEFT(wyniki!F34,1)="{"),"",J34-M34)</f>
      </c>
      <c r="O34" s="4">
        <f>IF(AND(J34="",R34=""),"",IF(OR(ISBLANK(wyniki!F34),LEFT(wyniki!F34,1)="{"),ROUND((R34)/$J$7*$K$7,2),ROUND((J34)/$J$7*$K$7,2)))</f>
        <v>147.29</v>
      </c>
      <c r="P34" s="4">
        <f ca="1" t="shared" si="6"/>
        <v>-124.67</v>
      </c>
      <c r="Q34" s="3">
        <f>IF(OR(ISBLANK(wyniki!F34),LEFT(wyniki!F34,1)="{"),IF(T34&lt;0,0,T34),IF($D$4=0,"",K34+H34))</f>
      </c>
      <c r="R34" s="5">
        <f>IF(ISBLANK(wyniki!W34),"",IF(ISNUMBER(wyniki!F34),"",(5*wyniki!$D$4/wyniki!$D$3)*wyniki!W34))</f>
        <v>13.5</v>
      </c>
      <c r="S34" s="4">
        <f>IF(ISBLANK(wyniki!F34),"",IF(LEFT(wyniki!F34,1)="{",F34-1600,""))</f>
      </c>
      <c r="T34" s="4">
        <f>IF(ISBLANK(wyniki!F34),"",IF(LEFT(wyniki!F34,1)="{",ROUND(P34/2+S34/2,2),""))</f>
      </c>
    </row>
    <row r="35" spans="1:20" ht="12.75">
      <c r="A35">
        <f>IF(ISBLANK(wyniki!A35),"",wyniki!A35)</f>
        <v>27</v>
      </c>
      <c r="B35">
        <f>IF(ISBLANK(wyniki!B35),"",wyniki!B35)</f>
      </c>
      <c r="C35" s="3" t="str">
        <f>IF(ISBLANK(wyniki!C35),"",wyniki!C35)</f>
        <v>Ilona Szymańska</v>
      </c>
      <c r="D35" s="3" t="str">
        <f>IF(ISBLANK(wyniki!E35),"",wyniki!E35)</f>
        <v>POL</v>
      </c>
      <c r="E35" s="4">
        <f>IF(ISBLANK(wyniki!F35),"",IF(LEFT(wyniki!F35,1)="{","",wyniki!F35))</f>
      </c>
      <c r="F35" s="4">
        <f>IF(ISBLANK(wyniki!F35),"",IF(LEFT(wyniki!F35,1)="{",MID((wyniki!F35),2,4),""))</f>
      </c>
      <c r="G35" s="4">
        <f t="shared" si="4"/>
        <v>1600</v>
      </c>
      <c r="H35" s="4">
        <f>IF(OR(ISBLANK(wyniki!F35),LEFT(wyniki!F35,1)="{"),"",IF($D$4=0,"",N35*$D$4))</f>
      </c>
      <c r="I35" s="4">
        <f t="shared" si="5"/>
      </c>
      <c r="J35" s="5">
        <f>IF(OR(ISBLANK(wyniki!F35),LEFT(wyniki!F35,1)="{"),"",(5*wyniki!$D$4/wyniki!$D$3)*wyniki!W35)</f>
      </c>
      <c r="K35" s="4">
        <f>IF(OR(ISBLANK(wyniki!F35),LEFT(wyniki!F35,1)="{"),"",E35-1600)</f>
      </c>
      <c r="L35" s="3">
        <f>IF(OR(ISBLANK(wyniki!F35),LEFT(wyniki!F35,1)="{"),"",ROUND(K35/$K$7*$J$7,2))</f>
      </c>
      <c r="M35" s="3">
        <f ca="1">IF(OR(ISBLANK(wyniki!F35),LEFT(wyniki!F35,1)="{"),"",IF(AND(L$9&lt;J$9,MAX(L$8:L$503)&lt;=wyniki!$D$3),L35,ROUND((L35-$J$7)*($J$9-$J$7)/((OFFSET(L$7,MATCH(MAX(E$8:E$503),E$8:E$503,0),0,1,1))-$J$7)+$J$7,2)))</f>
      </c>
      <c r="N35" s="3">
        <f>IF(OR(ISBLANK(wyniki!F35),LEFT(wyniki!F35,1)="{"),"",J35-M35)</f>
      </c>
      <c r="O35" s="4">
        <f>IF(AND(J35="",R35=""),"",IF(OR(ISBLANK(wyniki!F35),LEFT(wyniki!F35,1)="{"),ROUND((R35)/$J$7*$K$7,2),ROUND((J35)/$J$7*$K$7,2)))</f>
        <v>87.28</v>
      </c>
      <c r="P35" s="4">
        <f ca="1" t="shared" si="6"/>
        <v>-219.77</v>
      </c>
      <c r="Q35" s="3">
        <f>IF(OR(ISBLANK(wyniki!F35),LEFT(wyniki!F35,1)="{"),IF(T35&lt;0,0,T35),IF($D$4=0,"",K35+H35))</f>
      </c>
      <c r="R35" s="5">
        <f>IF(ISBLANK(wyniki!W35),"",IF(ISNUMBER(wyniki!F35),"",(5*wyniki!$D$4/wyniki!$D$3)*wyniki!W35))</f>
        <v>8</v>
      </c>
      <c r="S35" s="4">
        <f>IF(ISBLANK(wyniki!F35),"",IF(LEFT(wyniki!F35,1)="{",F35-1600,""))</f>
      </c>
      <c r="T35" s="4">
        <f>IF(ISBLANK(wyniki!F35),"",IF(LEFT(wyniki!F35,1)="{",ROUND(P35/2+S35/2,2),""))</f>
      </c>
    </row>
    <row r="36" spans="1:20" ht="12.75">
      <c r="A36">
        <f>IF(ISBLANK(wyniki!A36),"",wyniki!A36)</f>
        <v>28</v>
      </c>
      <c r="B36">
        <f>IF(ISBLANK(wyniki!B36),"",wyniki!B36)</f>
      </c>
      <c r="C36" s="3" t="str">
        <f>IF(ISBLANK(wyniki!C36),"",wyniki!C36)</f>
        <v>Łukasz Kruziński</v>
      </c>
      <c r="D36" s="3" t="str">
        <f>IF(ISBLANK(wyniki!E36),"",wyniki!E36)</f>
        <v>POL</v>
      </c>
      <c r="E36" s="4">
        <f>IF(ISBLANK(wyniki!F36),"",IF(LEFT(wyniki!F36,1)="{","",wyniki!F36))</f>
      </c>
      <c r="F36" s="4">
        <f>IF(ISBLANK(wyniki!F36),"",IF(LEFT(wyniki!F36,1)="{",MID((wyniki!F36),2,4),""))</f>
      </c>
      <c r="G36" s="4">
        <f t="shared" si="4"/>
        <v>1600</v>
      </c>
      <c r="H36" s="4">
        <f>IF(OR(ISBLANK(wyniki!F36),LEFT(wyniki!F36,1)="{"),"",IF($D$4=0,"",N36*$D$4))</f>
      </c>
      <c r="I36" s="4">
        <f t="shared" si="5"/>
      </c>
      <c r="J36" s="5">
        <f>IF(OR(ISBLANK(wyniki!F36),LEFT(wyniki!F36,1)="{"),"",(5*wyniki!$D$4/wyniki!$D$3)*wyniki!W36)</f>
      </c>
      <c r="K36" s="4">
        <f>IF(OR(ISBLANK(wyniki!F36),LEFT(wyniki!F36,1)="{"),"",E36-1600)</f>
      </c>
      <c r="L36" s="3">
        <f>IF(OR(ISBLANK(wyniki!F36),LEFT(wyniki!F36,1)="{"),"",ROUND(K36/$K$7*$J$7,2))</f>
      </c>
      <c r="M36" s="3">
        <f ca="1">IF(OR(ISBLANK(wyniki!F36),LEFT(wyniki!F36,1)="{"),"",IF(AND(L$9&lt;J$9,MAX(L$8:L$503)&lt;=wyniki!$D$3),L36,ROUND((L36-$J$7)*($J$9-$J$7)/((OFFSET(L$7,MATCH(MAX(E$8:E$503),E$8:E$503,0),0,1,1))-$J$7)+$J$7,2)))</f>
      </c>
      <c r="N36" s="3">
        <f>IF(OR(ISBLANK(wyniki!F36),LEFT(wyniki!F36,1)="{"),"",J36-M36)</f>
      </c>
      <c r="O36" s="4">
        <f>IF(AND(J36="",R36=""),"",IF(OR(ISBLANK(wyniki!F36),LEFT(wyniki!F36,1)="{"),ROUND((R36)/$J$7*$K$7,2),ROUND((J36)/$J$7*$K$7,2)))</f>
        <v>65.46</v>
      </c>
      <c r="P36" s="4">
        <f ca="1" t="shared" si="6"/>
        <v>-254.34</v>
      </c>
      <c r="Q36" s="3">
        <f>IF(OR(ISBLANK(wyniki!F36),LEFT(wyniki!F36,1)="{"),IF(T36&lt;0,0,T36),IF($D$4=0,"",K36+H36))</f>
      </c>
      <c r="R36" s="5">
        <f>IF(ISBLANK(wyniki!W36),"",IF(ISNUMBER(wyniki!F36),"",(5*wyniki!$D$4/wyniki!$D$3)*wyniki!W36))</f>
        <v>6</v>
      </c>
      <c r="S36" s="4">
        <f>IF(ISBLANK(wyniki!F36),"",IF(LEFT(wyniki!F36,1)="{",F36-1600,""))</f>
      </c>
      <c r="T36" s="4">
        <f>IF(ISBLANK(wyniki!F36),"",IF(LEFT(wyniki!F36,1)="{",ROUND(P36/2+S36/2,2),""))</f>
      </c>
    </row>
    <row r="37" spans="1:20" ht="12.75">
      <c r="A37">
        <f>IF(ISBLANK(wyniki!A37),"",wyniki!A37)</f>
        <v>29</v>
      </c>
      <c r="B37">
        <f>IF(ISBLANK(wyniki!B37),"",wyniki!B37)</f>
      </c>
      <c r="C37" s="3" t="str">
        <f>IF(ISBLANK(wyniki!C37),"",wyniki!C37)</f>
        <v>Artur Kosior</v>
      </c>
      <c r="D37" s="3" t="str">
        <f>IF(ISBLANK(wyniki!E37),"",wyniki!E37)</f>
        <v>POL</v>
      </c>
      <c r="E37" s="4">
        <f>IF(ISBLANK(wyniki!F37),"",IF(LEFT(wyniki!F37,1)="{","",wyniki!F37))</f>
      </c>
      <c r="F37" s="4">
        <f>IF(ISBLANK(wyniki!F37),"",IF(LEFT(wyniki!F37,1)="{",MID((wyniki!F37),2,4),""))</f>
      </c>
      <c r="G37" s="4">
        <f t="shared" si="4"/>
        <v>1600</v>
      </c>
      <c r="H37" s="4">
        <f>IF(OR(ISBLANK(wyniki!F37),LEFT(wyniki!F37,1)="{"),"",IF($D$4=0,"",N37*$D$4))</f>
      </c>
      <c r="I37" s="4">
        <f t="shared" si="5"/>
      </c>
      <c r="J37" s="5">
        <f>IF(OR(ISBLANK(wyniki!F37),LEFT(wyniki!F37,1)="{"),"",(5*wyniki!$D$4/wyniki!$D$3)*wyniki!W37)</f>
      </c>
      <c r="K37" s="4">
        <f>IF(OR(ISBLANK(wyniki!F37),LEFT(wyniki!F37,1)="{"),"",E37-1600)</f>
      </c>
      <c r="L37" s="3">
        <f>IF(OR(ISBLANK(wyniki!F37),LEFT(wyniki!F37,1)="{"),"",ROUND(K37/$K$7*$J$7,2))</f>
      </c>
      <c r="M37" s="3">
        <f ca="1">IF(OR(ISBLANK(wyniki!F37),LEFT(wyniki!F37,1)="{"),"",IF(AND(L$9&lt;J$9,MAX(L$8:L$503)&lt;=wyniki!$D$3),L37,ROUND((L37-$J$7)*($J$9-$J$7)/((OFFSET(L$7,MATCH(MAX(E$8:E$503),E$8:E$503,0),0,1,1))-$J$7)+$J$7,2)))</f>
      </c>
      <c r="N37" s="3">
        <f>IF(OR(ISBLANK(wyniki!F37),LEFT(wyniki!F37,1)="{"),"",J37-M37)</f>
      </c>
      <c r="O37" s="4">
        <f>IF(AND(J37="",R37=""),"",IF(OR(ISBLANK(wyniki!F37),LEFT(wyniki!F37,1)="{"),ROUND((R37)/$J$7*$K$7,2),ROUND((J37)/$J$7*$K$7,2)))</f>
        <v>16.37</v>
      </c>
      <c r="P37" s="4">
        <f ca="1" t="shared" si="6"/>
        <v>-332.14</v>
      </c>
      <c r="Q37" s="3">
        <f>IF(OR(ISBLANK(wyniki!F37),LEFT(wyniki!F37,1)="{"),IF(T37&lt;0,0,T37),IF($D$4=0,"",K37+H37))</f>
      </c>
      <c r="R37" s="5">
        <f>IF(ISBLANK(wyniki!W37),"",IF(ISNUMBER(wyniki!F37),"",(5*wyniki!$D$4/wyniki!$D$3)*wyniki!W37))</f>
        <v>1.5</v>
      </c>
      <c r="S37" s="4">
        <f>IF(ISBLANK(wyniki!F37),"",IF(LEFT(wyniki!F37,1)="{",F37-1600,""))</f>
      </c>
      <c r="T37" s="4">
        <f>IF(ISBLANK(wyniki!F37),"",IF(LEFT(wyniki!F37,1)="{",ROUND(P37/2+S37/2,2),""))</f>
      </c>
    </row>
    <row r="38" spans="1:20" ht="12.75">
      <c r="A38">
        <f>IF(ISBLANK(wyniki!A38),"",wyniki!A38)</f>
        <v>30</v>
      </c>
      <c r="B38">
        <f>IF(ISBLANK(wyniki!B38),"",wyniki!B38)</f>
      </c>
      <c r="C38" s="3" t="str">
        <f>IF(ISBLANK(wyniki!C38),"",wyniki!C38)</f>
        <v>Daniel Zalewski</v>
      </c>
      <c r="D38" s="3" t="str">
        <f>IF(ISBLANK(wyniki!E38),"",wyniki!E38)</f>
        <v>POL</v>
      </c>
      <c r="E38" s="4">
        <f>IF(ISBLANK(wyniki!F38),"",IF(LEFT(wyniki!F38,1)="{","",wyniki!F38))</f>
      </c>
      <c r="F38" s="4">
        <f>IF(ISBLANK(wyniki!F38),"",IF(LEFT(wyniki!F38,1)="{",MID((wyniki!F38),2,4),""))</f>
      </c>
      <c r="G38" s="4">
        <f t="shared" si="4"/>
        <v>1600</v>
      </c>
      <c r="H38" s="4">
        <f>IF(OR(ISBLANK(wyniki!F38),LEFT(wyniki!F38,1)="{"),"",IF($D$4=0,"",N38*$D$4))</f>
      </c>
      <c r="I38" s="4">
        <f t="shared" si="5"/>
      </c>
      <c r="J38" s="5">
        <f>IF(OR(ISBLANK(wyniki!F38),LEFT(wyniki!F38,1)="{"),"",(5*wyniki!$D$4/wyniki!$D$3)*wyniki!W38)</f>
      </c>
      <c r="K38" s="4">
        <f>IF(OR(ISBLANK(wyniki!F38),LEFT(wyniki!F38,1)="{"),"",E38-1600)</f>
      </c>
      <c r="L38" s="3">
        <f>IF(OR(ISBLANK(wyniki!F38),LEFT(wyniki!F38,1)="{"),"",ROUND(K38/$K$7*$J$7,2))</f>
      </c>
      <c r="M38" s="3">
        <f ca="1">IF(OR(ISBLANK(wyniki!F38),LEFT(wyniki!F38,1)="{"),"",IF(AND(L$9&lt;J$9,MAX(L$8:L$503)&lt;=wyniki!$D$3),L38,ROUND((L38-$J$7)*($J$9-$J$7)/((OFFSET(L$7,MATCH(MAX(E$8:E$503),E$8:E$503,0),0,1,1))-$J$7)+$J$7,2)))</f>
      </c>
      <c r="N38" s="3">
        <f>IF(OR(ISBLANK(wyniki!F38),LEFT(wyniki!F38,1)="{"),"",J38-M38)</f>
      </c>
      <c r="O38" s="4">
        <f>IF(AND(J38="",R38=""),"",IF(OR(ISBLANK(wyniki!F38),LEFT(wyniki!F38,1)="{"),ROUND((R38)/$J$7*$K$7,2),ROUND((J38)/$J$7*$K$7,2)))</f>
        <v>5.46</v>
      </c>
      <c r="P38" s="4">
        <f ca="1" t="shared" si="6"/>
        <v>-349.43</v>
      </c>
      <c r="Q38" s="3">
        <f>IF(OR(ISBLANK(wyniki!F38),LEFT(wyniki!F38,1)="{"),IF(T38&lt;0,0,T38),IF($D$4=0,"",K38+H38))</f>
      </c>
      <c r="R38" s="5">
        <f>IF(ISBLANK(wyniki!W38),"",IF(ISNUMBER(wyniki!F38),"",(5*wyniki!$D$4/wyniki!$D$3)*wyniki!W38))</f>
        <v>0.5</v>
      </c>
      <c r="S38" s="4">
        <f>IF(ISBLANK(wyniki!F38),"",IF(LEFT(wyniki!F38,1)="{",F38-1600,""))</f>
      </c>
      <c r="T38" s="4">
        <f>IF(ISBLANK(wyniki!F38),"",IF(LEFT(wyniki!F38,1)="{",ROUND(P38/2+S38/2,2),""))</f>
      </c>
    </row>
    <row r="39" spans="1:20" ht="12.75">
      <c r="A39">
        <f>IF(ISBLANK(wyniki!A39),"",wyniki!A39)</f>
        <v>31</v>
      </c>
      <c r="B39">
        <f>IF(ISBLANK(wyniki!B39),"",wyniki!B39)</f>
      </c>
      <c r="C39" s="3" t="str">
        <f>IF(ISBLANK(wyniki!C39),"",wyniki!C39)</f>
        <v>Elżbieta Kosior</v>
      </c>
      <c r="D39" s="3" t="str">
        <f>IF(ISBLANK(wyniki!E39),"",wyniki!E39)</f>
        <v>POL</v>
      </c>
      <c r="E39" s="4">
        <f>IF(ISBLANK(wyniki!F39),"",IF(LEFT(wyniki!F39,1)="{","",wyniki!F39))</f>
      </c>
      <c r="F39" s="4">
        <f>IF(ISBLANK(wyniki!F39),"",IF(LEFT(wyniki!F39,1)="{",MID((wyniki!F39),2,4),""))</f>
      </c>
      <c r="G39" s="4">
        <f t="shared" si="4"/>
        <v>1600</v>
      </c>
      <c r="H39" s="4">
        <f>IF(OR(ISBLANK(wyniki!F39),LEFT(wyniki!F39,1)="{"),"",IF($D$4=0,"",N39*$D$4))</f>
      </c>
      <c r="I39" s="4">
        <f t="shared" si="5"/>
      </c>
      <c r="J39" s="5">
        <f>IF(OR(ISBLANK(wyniki!F39),LEFT(wyniki!F39,1)="{"),"",(5*wyniki!$D$4/wyniki!$D$3)*wyniki!W39)</f>
      </c>
      <c r="K39" s="4">
        <f>IF(OR(ISBLANK(wyniki!F39),LEFT(wyniki!F39,1)="{"),"",E39-1600)</f>
      </c>
      <c r="L39" s="3">
        <f>IF(OR(ISBLANK(wyniki!F39),LEFT(wyniki!F39,1)="{"),"",ROUND(K39/$K$7*$J$7,2))</f>
      </c>
      <c r="M39" s="3">
        <f ca="1">IF(OR(ISBLANK(wyniki!F39),LEFT(wyniki!F39,1)="{"),"",IF(AND(L$9&lt;J$9,MAX(L$8:L$503)&lt;=wyniki!$D$3),L39,ROUND((L39-$J$7)*($J$9-$J$7)/((OFFSET(L$7,MATCH(MAX(E$8:E$503),E$8:E$503,0),0,1,1))-$J$7)+$J$7,2)))</f>
      </c>
      <c r="N39" s="3">
        <f>IF(OR(ISBLANK(wyniki!F39),LEFT(wyniki!F39,1)="{"),"",J39-M39)</f>
      </c>
      <c r="O39" s="4">
        <f>IF(AND(J39="",R39=""),"",IF(OR(ISBLANK(wyniki!F39),LEFT(wyniki!F39,1)="{"),ROUND((R39)/$J$7*$K$7,2),ROUND((J39)/$J$7*$K$7,2)))</f>
        <v>0</v>
      </c>
      <c r="P39" s="4">
        <f ca="1" t="shared" si="6"/>
        <v>-358.08</v>
      </c>
      <c r="Q39" s="3">
        <f>IF(OR(ISBLANK(wyniki!F39),LEFT(wyniki!F39,1)="{"),IF(T39&lt;0,0,T39),IF($D$4=0,"",K39+H39))</f>
      </c>
      <c r="R39" s="5">
        <f>IF(ISBLANK(wyniki!W39),"",IF(ISNUMBER(wyniki!F39),"",(5*wyniki!$D$4/wyniki!$D$3)*wyniki!W39))</f>
        <v>0</v>
      </c>
      <c r="S39" s="4">
        <f>IF(ISBLANK(wyniki!F39),"",IF(LEFT(wyniki!F39,1)="{",F39-1600,""))</f>
      </c>
      <c r="T39" s="4">
        <f>IF(ISBLANK(wyniki!F39),"",IF(LEFT(wyniki!F39,1)="{",ROUND(P39/2+S39/2,2),""))</f>
      </c>
    </row>
    <row r="40" spans="3:20" ht="12.75">
      <c r="C40" s="3"/>
      <c r="D40" s="3"/>
      <c r="E40" s="4"/>
      <c r="F40" s="4"/>
      <c r="G40" s="4"/>
      <c r="H40" s="4"/>
      <c r="I40" s="4"/>
      <c r="J40" s="5"/>
      <c r="K40" s="4"/>
      <c r="L40" s="3"/>
      <c r="M40" s="3"/>
      <c r="N40" s="3"/>
      <c r="O40" s="4"/>
      <c r="P40" s="4"/>
      <c r="Q40" s="3"/>
      <c r="R40" s="5"/>
      <c r="S40" s="4"/>
      <c r="T40" s="4"/>
    </row>
    <row r="41" spans="3:20" ht="12.75">
      <c r="C41" s="3"/>
      <c r="D41" s="3"/>
      <c r="E41" s="4"/>
      <c r="F41" s="4"/>
      <c r="G41" s="4"/>
      <c r="H41" s="4"/>
      <c r="I41" s="4"/>
      <c r="J41" s="5"/>
      <c r="K41" s="4"/>
      <c r="L41" s="3"/>
      <c r="M41" s="3"/>
      <c r="N41" s="3"/>
      <c r="O41" s="4"/>
      <c r="P41" s="4"/>
      <c r="Q41" s="3"/>
      <c r="R41" s="5"/>
      <c r="S41" s="4"/>
      <c r="T41" s="4"/>
    </row>
    <row r="42" spans="3:20" ht="12.75">
      <c r="C42" s="3"/>
      <c r="D42" s="3"/>
      <c r="E42" s="4"/>
      <c r="F42" s="4"/>
      <c r="G42" s="4"/>
      <c r="H42" s="4"/>
      <c r="I42" s="4"/>
      <c r="J42" s="5"/>
      <c r="K42" s="4"/>
      <c r="L42" s="3"/>
      <c r="M42" s="3"/>
      <c r="N42" s="3"/>
      <c r="O42" s="4"/>
      <c r="P42" s="4"/>
      <c r="Q42" s="3"/>
      <c r="R42" s="5"/>
      <c r="S42" s="4"/>
      <c r="T42" s="4"/>
    </row>
    <row r="43" spans="3:20" ht="12.75">
      <c r="C43" s="3"/>
      <c r="D43" s="3"/>
      <c r="E43" s="4"/>
      <c r="F43" s="4"/>
      <c r="G43" s="4"/>
      <c r="H43" s="4"/>
      <c r="I43" s="4"/>
      <c r="J43" s="5"/>
      <c r="K43" s="4"/>
      <c r="L43" s="3"/>
      <c r="M43" s="3"/>
      <c r="N43" s="3"/>
      <c r="O43" s="4"/>
      <c r="P43" s="4"/>
      <c r="Q43" s="3"/>
      <c r="R43" s="5"/>
      <c r="S43" s="4"/>
      <c r="T43" s="4"/>
    </row>
    <row r="44" spans="3:20" ht="12.75">
      <c r="C44" s="3"/>
      <c r="D44" s="3"/>
      <c r="E44" s="4"/>
      <c r="F44" s="4"/>
      <c r="G44" s="4"/>
      <c r="H44" s="4"/>
      <c r="I44" s="4"/>
      <c r="J44" s="5"/>
      <c r="K44" s="4"/>
      <c r="L44" s="3"/>
      <c r="M44" s="3"/>
      <c r="N44" s="3"/>
      <c r="O44" s="4"/>
      <c r="P44" s="4"/>
      <c r="Q44" s="3"/>
      <c r="R44" s="5"/>
      <c r="S44" s="4"/>
      <c r="T44" s="4"/>
    </row>
    <row r="45" spans="3:20" ht="12.75">
      <c r="C45" s="3"/>
      <c r="D45" s="3"/>
      <c r="E45" s="4"/>
      <c r="F45" s="4"/>
      <c r="G45" s="4"/>
      <c r="H45" s="4"/>
      <c r="I45" s="4"/>
      <c r="J45" s="5"/>
      <c r="K45" s="4"/>
      <c r="L45" s="3"/>
      <c r="M45" s="3"/>
      <c r="N45" s="3"/>
      <c r="O45" s="4"/>
      <c r="P45" s="4"/>
      <c r="Q45" s="3"/>
      <c r="R45" s="5"/>
      <c r="S45" s="4"/>
      <c r="T45" s="4"/>
    </row>
    <row r="46" spans="3:20" ht="12.75">
      <c r="C46" s="3"/>
      <c r="D46" s="3"/>
      <c r="E46" s="4"/>
      <c r="F46" s="4"/>
      <c r="G46" s="4"/>
      <c r="H46" s="4"/>
      <c r="I46" s="4"/>
      <c r="J46" s="5"/>
      <c r="K46" s="4"/>
      <c r="L46" s="3"/>
      <c r="M46" s="3"/>
      <c r="N46" s="3"/>
      <c r="O46" s="4"/>
      <c r="P46" s="4"/>
      <c r="Q46" s="3"/>
      <c r="R46" s="5"/>
      <c r="S46" s="4"/>
      <c r="T46" s="4"/>
    </row>
    <row r="47" spans="3:20" ht="12.75">
      <c r="C47" s="3"/>
      <c r="D47" s="3"/>
      <c r="E47" s="4"/>
      <c r="F47" s="4"/>
      <c r="G47" s="4"/>
      <c r="H47" s="4"/>
      <c r="I47" s="4"/>
      <c r="J47" s="5"/>
      <c r="K47" s="4"/>
      <c r="L47" s="3"/>
      <c r="M47" s="3"/>
      <c r="N47" s="3"/>
      <c r="O47" s="4"/>
      <c r="P47" s="4"/>
      <c r="Q47" s="3"/>
      <c r="R47" s="5"/>
      <c r="S47" s="4"/>
      <c r="T47" s="4"/>
    </row>
    <row r="48" spans="3:20" ht="12.75">
      <c r="C48" s="3"/>
      <c r="D48" s="3"/>
      <c r="E48" s="4"/>
      <c r="F48" s="4"/>
      <c r="G48" s="4"/>
      <c r="H48" s="4"/>
      <c r="I48" s="4"/>
      <c r="J48" s="5"/>
      <c r="K48" s="4"/>
      <c r="L48" s="3"/>
      <c r="M48" s="3"/>
      <c r="N48" s="3"/>
      <c r="O48" s="4"/>
      <c r="P48" s="4"/>
      <c r="Q48" s="3"/>
      <c r="R48" s="5"/>
      <c r="S48" s="4"/>
      <c r="T48" s="4"/>
    </row>
    <row r="49" spans="3:20" ht="12.75">
      <c r="C49" s="3"/>
      <c r="D49" s="3"/>
      <c r="E49" s="4"/>
      <c r="F49" s="4"/>
      <c r="G49" s="4"/>
      <c r="H49" s="4"/>
      <c r="I49" s="4"/>
      <c r="J49" s="5"/>
      <c r="K49" s="4"/>
      <c r="L49" s="3"/>
      <c r="M49" s="3"/>
      <c r="N49" s="3"/>
      <c r="O49" s="4"/>
      <c r="P49" s="4"/>
      <c r="Q49" s="3"/>
      <c r="R49" s="5"/>
      <c r="S49" s="4"/>
      <c r="T49" s="4"/>
    </row>
    <row r="50" spans="3:20" ht="12.75">
      <c r="C50" s="3"/>
      <c r="D50" s="3"/>
      <c r="E50" s="4"/>
      <c r="F50" s="4"/>
      <c r="G50" s="4"/>
      <c r="H50" s="4"/>
      <c r="I50" s="4"/>
      <c r="J50" s="5"/>
      <c r="K50" s="4"/>
      <c r="L50" s="3"/>
      <c r="M50" s="3"/>
      <c r="N50" s="3"/>
      <c r="O50" s="4"/>
      <c r="P50" s="4"/>
      <c r="Q50" s="3"/>
      <c r="R50" s="5"/>
      <c r="S50" s="4"/>
      <c r="T50" s="4"/>
    </row>
    <row r="51" spans="3:20" ht="12.75">
      <c r="C51" s="3"/>
      <c r="D51" s="3"/>
      <c r="E51" s="4"/>
      <c r="F51" s="4"/>
      <c r="G51" s="4"/>
      <c r="H51" s="4"/>
      <c r="I51" s="4"/>
      <c r="J51" s="5"/>
      <c r="K51" s="4"/>
      <c r="L51" s="3"/>
      <c r="M51" s="3"/>
      <c r="N51" s="3"/>
      <c r="O51" s="4"/>
      <c r="P51" s="4"/>
      <c r="Q51" s="3"/>
      <c r="R51" s="5"/>
      <c r="S51" s="4"/>
      <c r="T51" s="4"/>
    </row>
    <row r="52" spans="3:20" ht="12.75">
      <c r="C52" s="3"/>
      <c r="D52" s="3"/>
      <c r="E52" s="4"/>
      <c r="F52" s="4"/>
      <c r="G52" s="4"/>
      <c r="H52" s="4"/>
      <c r="I52" s="4"/>
      <c r="J52" s="5"/>
      <c r="K52" s="4"/>
      <c r="L52" s="3"/>
      <c r="M52" s="3"/>
      <c r="N52" s="3"/>
      <c r="O52" s="4"/>
      <c r="P52" s="4"/>
      <c r="Q52" s="3"/>
      <c r="R52" s="5"/>
      <c r="S52" s="4"/>
      <c r="T52" s="4"/>
    </row>
    <row r="53" spans="3:20" ht="12.75">
      <c r="C53" s="3"/>
      <c r="D53" s="3"/>
      <c r="E53" s="4"/>
      <c r="F53" s="4"/>
      <c r="G53" s="4"/>
      <c r="H53" s="4"/>
      <c r="I53" s="4"/>
      <c r="J53" s="5"/>
      <c r="K53" s="4"/>
      <c r="L53" s="3"/>
      <c r="M53" s="3"/>
      <c r="N53" s="3"/>
      <c r="O53" s="4"/>
      <c r="P53" s="4"/>
      <c r="Q53" s="3"/>
      <c r="R53" s="5"/>
      <c r="S53" s="4"/>
      <c r="T53" s="4"/>
    </row>
    <row r="54" spans="3:20" ht="12.75">
      <c r="C54" s="3"/>
      <c r="D54" s="3"/>
      <c r="E54" s="4"/>
      <c r="F54" s="4"/>
      <c r="G54" s="4"/>
      <c r="H54" s="4"/>
      <c r="I54" s="4"/>
      <c r="J54" s="5"/>
      <c r="K54" s="4"/>
      <c r="L54" s="3"/>
      <c r="M54" s="3"/>
      <c r="N54" s="3"/>
      <c r="O54" s="4"/>
      <c r="P54" s="4"/>
      <c r="Q54" s="3"/>
      <c r="R54" s="5"/>
      <c r="S54" s="4"/>
      <c r="T54" s="4"/>
    </row>
    <row r="55" spans="3:20" ht="12.75">
      <c r="C55" s="3"/>
      <c r="D55" s="3"/>
      <c r="E55" s="4"/>
      <c r="F55" s="4"/>
      <c r="G55" s="4"/>
      <c r="H55" s="4"/>
      <c r="I55" s="4"/>
      <c r="J55" s="5"/>
      <c r="K55" s="4"/>
      <c r="L55" s="3"/>
      <c r="M55" s="3"/>
      <c r="N55" s="3"/>
      <c r="O55" s="4"/>
      <c r="P55" s="4"/>
      <c r="Q55" s="3"/>
      <c r="R55" s="5"/>
      <c r="S55" s="4"/>
      <c r="T55" s="4"/>
    </row>
    <row r="56" spans="3:20" ht="12.75">
      <c r="C56" s="3"/>
      <c r="D56" s="3"/>
      <c r="E56" s="4"/>
      <c r="F56" s="4"/>
      <c r="G56" s="4"/>
      <c r="H56" s="4"/>
      <c r="I56" s="4"/>
      <c r="J56" s="5"/>
      <c r="K56" s="4"/>
      <c r="L56" s="3"/>
      <c r="M56" s="3"/>
      <c r="N56" s="3"/>
      <c r="O56" s="4"/>
      <c r="P56" s="4"/>
      <c r="Q56" s="3"/>
      <c r="R56" s="5"/>
      <c r="S56" s="4"/>
      <c r="T56" s="4"/>
    </row>
    <row r="57" spans="3:20" ht="12.75">
      <c r="C57" s="3"/>
      <c r="D57" s="3"/>
      <c r="E57" s="4"/>
      <c r="F57" s="4"/>
      <c r="G57" s="4"/>
      <c r="H57" s="4"/>
      <c r="I57" s="4"/>
      <c r="J57" s="5"/>
      <c r="K57" s="4"/>
      <c r="L57" s="3"/>
      <c r="M57" s="3"/>
      <c r="N57" s="3"/>
      <c r="O57" s="4"/>
      <c r="P57" s="4"/>
      <c r="Q57" s="3"/>
      <c r="R57" s="5"/>
      <c r="S57" s="4"/>
      <c r="T57" s="4"/>
    </row>
    <row r="58" spans="3:20" ht="12.75">
      <c r="C58" s="3"/>
      <c r="D58" s="3"/>
      <c r="E58" s="4"/>
      <c r="F58" s="4"/>
      <c r="G58" s="4"/>
      <c r="H58" s="4"/>
      <c r="I58" s="4"/>
      <c r="J58" s="5"/>
      <c r="K58" s="4"/>
      <c r="L58" s="3"/>
      <c r="M58" s="3"/>
      <c r="N58" s="3"/>
      <c r="O58" s="4"/>
      <c r="P58" s="4"/>
      <c r="Q58" s="3"/>
      <c r="R58" s="5"/>
      <c r="S58" s="4"/>
      <c r="T58" s="4"/>
    </row>
    <row r="59" spans="3:20" ht="12.75">
      <c r="C59" s="3"/>
      <c r="D59" s="3"/>
      <c r="E59" s="4"/>
      <c r="F59" s="4"/>
      <c r="G59" s="4"/>
      <c r="H59" s="4"/>
      <c r="I59" s="4"/>
      <c r="J59" s="5"/>
      <c r="K59" s="4"/>
      <c r="L59" s="3"/>
      <c r="M59" s="3"/>
      <c r="N59" s="3"/>
      <c r="O59" s="4"/>
      <c r="P59" s="4"/>
      <c r="Q59" s="3"/>
      <c r="R59" s="5"/>
      <c r="S59" s="4"/>
      <c r="T59" s="4"/>
    </row>
    <row r="60" spans="3:20" ht="12.75">
      <c r="C60" s="3"/>
      <c r="D60" s="3"/>
      <c r="E60" s="4"/>
      <c r="F60" s="4"/>
      <c r="G60" s="4"/>
      <c r="H60" s="4"/>
      <c r="I60" s="4"/>
      <c r="J60" s="5"/>
      <c r="K60" s="4"/>
      <c r="L60" s="3"/>
      <c r="M60" s="3"/>
      <c r="N60" s="3"/>
      <c r="O60" s="4"/>
      <c r="P60" s="4"/>
      <c r="Q60" s="3"/>
      <c r="R60" s="5"/>
      <c r="S60" s="4"/>
      <c r="T60" s="4"/>
    </row>
    <row r="61" spans="3:20" ht="12.75">
      <c r="C61" s="3"/>
      <c r="D61" s="3"/>
      <c r="E61" s="4"/>
      <c r="F61" s="4"/>
      <c r="G61" s="4"/>
      <c r="H61" s="4"/>
      <c r="I61" s="4"/>
      <c r="J61" s="5"/>
      <c r="K61" s="4"/>
      <c r="L61" s="3"/>
      <c r="M61" s="3"/>
      <c r="N61" s="3"/>
      <c r="O61" s="4"/>
      <c r="P61" s="4"/>
      <c r="Q61" s="3"/>
      <c r="R61" s="5"/>
      <c r="S61" s="4"/>
      <c r="T61" s="4"/>
    </row>
    <row r="62" spans="3:20" ht="12.75">
      <c r="C62" s="3"/>
      <c r="D62" s="3"/>
      <c r="E62" s="4"/>
      <c r="F62" s="4"/>
      <c r="G62" s="4"/>
      <c r="H62" s="4"/>
      <c r="I62" s="4"/>
      <c r="J62" s="5"/>
      <c r="K62" s="4"/>
      <c r="L62" s="3"/>
      <c r="M62" s="3"/>
      <c r="N62" s="3"/>
      <c r="O62" s="4"/>
      <c r="P62" s="4"/>
      <c r="Q62" s="3"/>
      <c r="R62" s="5"/>
      <c r="S62" s="4"/>
      <c r="T62" s="4"/>
    </row>
    <row r="63" spans="3:20" ht="12.75">
      <c r="C63" s="3"/>
      <c r="D63" s="3"/>
      <c r="E63" s="4"/>
      <c r="F63" s="4"/>
      <c r="G63" s="4"/>
      <c r="H63" s="4"/>
      <c r="I63" s="4"/>
      <c r="J63" s="5"/>
      <c r="K63" s="4"/>
      <c r="L63" s="3"/>
      <c r="M63" s="3"/>
      <c r="N63" s="3"/>
      <c r="O63" s="4"/>
      <c r="P63" s="4"/>
      <c r="Q63" s="3"/>
      <c r="R63" s="5"/>
      <c r="S63" s="4"/>
      <c r="T63" s="4"/>
    </row>
    <row r="64" spans="3:20" ht="12.75">
      <c r="C64" s="3"/>
      <c r="D64" s="3"/>
      <c r="E64" s="4"/>
      <c r="F64" s="4"/>
      <c r="G64" s="4"/>
      <c r="H64" s="4"/>
      <c r="I64" s="4"/>
      <c r="J64" s="5"/>
      <c r="K64" s="4"/>
      <c r="L64" s="3"/>
      <c r="M64" s="3"/>
      <c r="N64" s="3"/>
      <c r="O64" s="4"/>
      <c r="P64" s="4"/>
      <c r="Q64" s="3"/>
      <c r="R64" s="5"/>
      <c r="S64" s="4"/>
      <c r="T64" s="4"/>
    </row>
    <row r="65" spans="3:20" ht="12.75">
      <c r="C65" s="3"/>
      <c r="D65" s="3"/>
      <c r="E65" s="4"/>
      <c r="F65" s="4"/>
      <c r="G65" s="4"/>
      <c r="H65" s="4"/>
      <c r="I65" s="4"/>
      <c r="J65" s="5"/>
      <c r="K65" s="4"/>
      <c r="L65" s="3"/>
      <c r="M65" s="3"/>
      <c r="N65" s="3"/>
      <c r="O65" s="4"/>
      <c r="P65" s="4"/>
      <c r="Q65" s="3"/>
      <c r="R65" s="5"/>
      <c r="S65" s="4"/>
      <c r="T65" s="4"/>
    </row>
    <row r="66" spans="3:20" ht="12.75">
      <c r="C66" s="3"/>
      <c r="D66" s="3"/>
      <c r="E66" s="4"/>
      <c r="F66" s="4"/>
      <c r="G66" s="4"/>
      <c r="H66" s="4"/>
      <c r="I66" s="4"/>
      <c r="J66" s="5"/>
      <c r="K66" s="4"/>
      <c r="L66" s="3"/>
      <c r="M66" s="3"/>
      <c r="N66" s="3"/>
      <c r="O66" s="4"/>
      <c r="P66" s="4"/>
      <c r="Q66" s="3"/>
      <c r="R66" s="5"/>
      <c r="S66" s="4"/>
      <c r="T66" s="4"/>
    </row>
    <row r="67" spans="3:20" ht="12.75">
      <c r="C67" s="3"/>
      <c r="D67" s="3"/>
      <c r="E67" s="4"/>
      <c r="F67" s="4"/>
      <c r="G67" s="4"/>
      <c r="H67" s="4"/>
      <c r="I67" s="4"/>
      <c r="J67" s="5"/>
      <c r="K67" s="4"/>
      <c r="L67" s="3"/>
      <c r="M67" s="3"/>
      <c r="N67" s="3"/>
      <c r="O67" s="4"/>
      <c r="P67" s="4"/>
      <c r="Q67" s="3"/>
      <c r="R67" s="5"/>
      <c r="S67" s="4"/>
      <c r="T67" s="4"/>
    </row>
    <row r="68" spans="3:20" ht="12.75">
      <c r="C68" s="3"/>
      <c r="D68" s="3"/>
      <c r="E68" s="4"/>
      <c r="F68" s="4"/>
      <c r="G68" s="4"/>
      <c r="H68" s="4"/>
      <c r="I68" s="4"/>
      <c r="J68" s="5"/>
      <c r="K68" s="4"/>
      <c r="L68" s="3"/>
      <c r="M68" s="3"/>
      <c r="N68" s="3"/>
      <c r="O68" s="4"/>
      <c r="P68" s="4"/>
      <c r="Q68" s="3"/>
      <c r="R68" s="5"/>
      <c r="S68" s="4"/>
      <c r="T68" s="4"/>
    </row>
    <row r="69" spans="3:20" ht="12.75">
      <c r="C69" s="3"/>
      <c r="D69" s="3"/>
      <c r="E69" s="4"/>
      <c r="F69" s="4"/>
      <c r="G69" s="4"/>
      <c r="H69" s="4"/>
      <c r="I69" s="4"/>
      <c r="J69" s="5"/>
      <c r="K69" s="4"/>
      <c r="L69" s="3"/>
      <c r="M69" s="3"/>
      <c r="N69" s="3"/>
      <c r="O69" s="4"/>
      <c r="P69" s="4"/>
      <c r="Q69" s="3"/>
      <c r="R69" s="5"/>
      <c r="S69" s="4"/>
      <c r="T69" s="4"/>
    </row>
    <row r="70" spans="3:20" ht="12.75">
      <c r="C70" s="3"/>
      <c r="D70" s="3"/>
      <c r="E70" s="4"/>
      <c r="F70" s="4"/>
      <c r="G70" s="4"/>
      <c r="H70" s="4"/>
      <c r="I70" s="4"/>
      <c r="J70" s="5"/>
      <c r="K70" s="4"/>
      <c r="L70" s="3"/>
      <c r="M70" s="3"/>
      <c r="N70" s="3"/>
      <c r="O70" s="4"/>
      <c r="P70" s="4"/>
      <c r="Q70" s="3"/>
      <c r="R70" s="5"/>
      <c r="S70" s="4"/>
      <c r="T70" s="4"/>
    </row>
    <row r="71" spans="3:20" ht="12.75">
      <c r="C71" s="3"/>
      <c r="D71" s="3"/>
      <c r="E71" s="4"/>
      <c r="F71" s="4"/>
      <c r="G71" s="4"/>
      <c r="H71" s="4"/>
      <c r="I71" s="4"/>
      <c r="J71" s="5"/>
      <c r="K71" s="4"/>
      <c r="L71" s="3"/>
      <c r="M71" s="3"/>
      <c r="N71" s="3"/>
      <c r="O71" s="4"/>
      <c r="P71" s="4"/>
      <c r="Q71" s="3"/>
      <c r="R71" s="5"/>
      <c r="S71" s="4"/>
      <c r="T71" s="4"/>
    </row>
    <row r="72" spans="3:20" ht="12.75">
      <c r="C72" s="3"/>
      <c r="D72" s="3"/>
      <c r="E72" s="4"/>
      <c r="F72" s="4"/>
      <c r="G72" s="4"/>
      <c r="H72" s="4"/>
      <c r="I72" s="4"/>
      <c r="J72" s="5"/>
      <c r="K72" s="4"/>
      <c r="L72" s="3"/>
      <c r="M72" s="3"/>
      <c r="N72" s="3"/>
      <c r="O72" s="4"/>
      <c r="P72" s="4"/>
      <c r="Q72" s="3"/>
      <c r="R72" s="5"/>
      <c r="S72" s="4"/>
      <c r="T72" s="4"/>
    </row>
    <row r="73" spans="3:20" ht="12.75">
      <c r="C73" s="3"/>
      <c r="D73" s="3"/>
      <c r="E73" s="4"/>
      <c r="F73" s="4"/>
      <c r="G73" s="4"/>
      <c r="H73" s="4"/>
      <c r="I73" s="4"/>
      <c r="J73" s="5"/>
      <c r="K73" s="4"/>
      <c r="L73" s="3"/>
      <c r="M73" s="3"/>
      <c r="N73" s="3"/>
      <c r="O73" s="4"/>
      <c r="P73" s="4"/>
      <c r="Q73" s="3"/>
      <c r="R73" s="5"/>
      <c r="S73" s="4"/>
      <c r="T73" s="4"/>
    </row>
    <row r="74" spans="3:20" ht="12.75">
      <c r="C74" s="3"/>
      <c r="D74" s="3"/>
      <c r="E74" s="4"/>
      <c r="F74" s="4"/>
      <c r="G74" s="4"/>
      <c r="H74" s="4"/>
      <c r="I74" s="4"/>
      <c r="J74" s="5"/>
      <c r="K74" s="4"/>
      <c r="L74" s="3"/>
      <c r="M74" s="3"/>
      <c r="N74" s="3"/>
      <c r="O74" s="4"/>
      <c r="P74" s="4"/>
      <c r="Q74" s="3"/>
      <c r="R74" s="5"/>
      <c r="S74" s="4"/>
      <c r="T74" s="4"/>
    </row>
    <row r="75" spans="3:20" ht="12.75">
      <c r="C75" s="3"/>
      <c r="D75" s="3"/>
      <c r="E75" s="4"/>
      <c r="F75" s="4"/>
      <c r="G75" s="4"/>
      <c r="H75" s="4"/>
      <c r="I75" s="4"/>
      <c r="J75" s="5"/>
      <c r="K75" s="4"/>
      <c r="L75" s="3"/>
      <c r="M75" s="3"/>
      <c r="N75" s="3"/>
      <c r="O75" s="4"/>
      <c r="P75" s="4"/>
      <c r="Q75" s="3"/>
      <c r="R75" s="5"/>
      <c r="S75" s="4"/>
      <c r="T75" s="4"/>
    </row>
    <row r="76" spans="3:20" ht="12.75">
      <c r="C76" s="3"/>
      <c r="D76" s="3"/>
      <c r="E76" s="4"/>
      <c r="F76" s="4"/>
      <c r="G76" s="4"/>
      <c r="H76" s="4"/>
      <c r="I76" s="4"/>
      <c r="J76" s="5"/>
      <c r="K76" s="4"/>
      <c r="L76" s="3"/>
      <c r="M76" s="3"/>
      <c r="N76" s="3"/>
      <c r="O76" s="4"/>
      <c r="P76" s="4"/>
      <c r="Q76" s="3"/>
      <c r="R76" s="5"/>
      <c r="S76" s="4"/>
      <c r="T76" s="4"/>
    </row>
    <row r="77" spans="3:20" ht="12.75">
      <c r="C77" s="3"/>
      <c r="D77" s="3"/>
      <c r="E77" s="4"/>
      <c r="F77" s="4"/>
      <c r="G77" s="4"/>
      <c r="H77" s="4"/>
      <c r="I77" s="4"/>
      <c r="J77" s="5"/>
      <c r="K77" s="4"/>
      <c r="L77" s="3"/>
      <c r="M77" s="3"/>
      <c r="N77" s="3"/>
      <c r="O77" s="4"/>
      <c r="P77" s="4"/>
      <c r="Q77" s="3"/>
      <c r="R77" s="5"/>
      <c r="S77" s="4"/>
      <c r="T77" s="4"/>
    </row>
    <row r="78" spans="3:20" ht="12.75">
      <c r="C78" s="3"/>
      <c r="D78" s="3"/>
      <c r="E78" s="4"/>
      <c r="F78" s="4"/>
      <c r="G78" s="4"/>
      <c r="H78" s="4"/>
      <c r="I78" s="4"/>
      <c r="J78" s="5"/>
      <c r="K78" s="4"/>
      <c r="L78" s="3"/>
      <c r="M78" s="3"/>
      <c r="N78" s="3"/>
      <c r="O78" s="4"/>
      <c r="P78" s="4"/>
      <c r="Q78" s="3"/>
      <c r="R78" s="5"/>
      <c r="S78" s="4"/>
      <c r="T78" s="4"/>
    </row>
    <row r="79" spans="3:20" ht="12.75">
      <c r="C79" s="3"/>
      <c r="D79" s="3"/>
      <c r="E79" s="4"/>
      <c r="F79" s="4"/>
      <c r="G79" s="4"/>
      <c r="H79" s="4"/>
      <c r="I79" s="4"/>
      <c r="J79" s="5"/>
      <c r="K79" s="4"/>
      <c r="L79" s="3"/>
      <c r="M79" s="3"/>
      <c r="N79" s="3"/>
      <c r="O79" s="4"/>
      <c r="P79" s="4"/>
      <c r="Q79" s="3"/>
      <c r="R79" s="5"/>
      <c r="S79" s="4"/>
      <c r="T79" s="4"/>
    </row>
    <row r="80" spans="3:20" ht="12.75">
      <c r="C80" s="3"/>
      <c r="D80" s="3"/>
      <c r="E80" s="4"/>
      <c r="F80" s="4"/>
      <c r="G80" s="4"/>
      <c r="H80" s="4"/>
      <c r="I80" s="4"/>
      <c r="J80" s="5"/>
      <c r="K80" s="4"/>
      <c r="L80" s="3"/>
      <c r="M80" s="3"/>
      <c r="N80" s="3"/>
      <c r="O80" s="4"/>
      <c r="P80" s="4"/>
      <c r="Q80" s="3"/>
      <c r="R80" s="5"/>
      <c r="S80" s="4"/>
      <c r="T80" s="4"/>
    </row>
    <row r="81" spans="3:20" ht="12.75">
      <c r="C81" s="3"/>
      <c r="D81" s="3"/>
      <c r="E81" s="4"/>
      <c r="F81" s="4"/>
      <c r="G81" s="4"/>
      <c r="H81" s="4"/>
      <c r="I81" s="4"/>
      <c r="J81" s="5"/>
      <c r="K81" s="4"/>
      <c r="L81" s="3"/>
      <c r="M81" s="3"/>
      <c r="N81" s="3"/>
      <c r="O81" s="4"/>
      <c r="P81" s="4"/>
      <c r="Q81" s="3"/>
      <c r="R81" s="5"/>
      <c r="S81" s="4"/>
      <c r="T81" s="4"/>
    </row>
    <row r="82" spans="3:20" ht="12.75">
      <c r="C82" s="3"/>
      <c r="D82" s="3"/>
      <c r="E82" s="4"/>
      <c r="F82" s="4"/>
      <c r="G82" s="4"/>
      <c r="H82" s="4"/>
      <c r="I82" s="4"/>
      <c r="J82" s="5"/>
      <c r="K82" s="4"/>
      <c r="L82" s="3"/>
      <c r="M82" s="3"/>
      <c r="N82" s="3"/>
      <c r="O82" s="4"/>
      <c r="P82" s="4"/>
      <c r="Q82" s="3"/>
      <c r="R82" s="5"/>
      <c r="S82" s="4"/>
      <c r="T82" s="4"/>
    </row>
    <row r="83" spans="3:20" ht="12.75">
      <c r="C83" s="3"/>
      <c r="D83" s="3"/>
      <c r="E83" s="4"/>
      <c r="F83" s="4"/>
      <c r="G83" s="4"/>
      <c r="H83" s="4"/>
      <c r="I83" s="4"/>
      <c r="J83" s="5"/>
      <c r="K83" s="4"/>
      <c r="L83" s="3"/>
      <c r="M83" s="3"/>
      <c r="N83" s="3"/>
      <c r="O83" s="4"/>
      <c r="P83" s="4"/>
      <c r="Q83" s="3"/>
      <c r="R83" s="5"/>
      <c r="S83" s="4"/>
      <c r="T83" s="4"/>
    </row>
    <row r="84" spans="3:20" ht="12.75">
      <c r="C84" s="3"/>
      <c r="D84" s="3"/>
      <c r="E84" s="4"/>
      <c r="F84" s="4"/>
      <c r="G84" s="4"/>
      <c r="H84" s="4"/>
      <c r="I84" s="4"/>
      <c r="J84" s="5"/>
      <c r="K84" s="4"/>
      <c r="L84" s="3"/>
      <c r="M84" s="3"/>
      <c r="N84" s="3"/>
      <c r="O84" s="4"/>
      <c r="P84" s="4"/>
      <c r="Q84" s="3"/>
      <c r="R84" s="5"/>
      <c r="S84" s="4"/>
      <c r="T84" s="4"/>
    </row>
    <row r="85" spans="3:20" ht="12.75">
      <c r="C85" s="3"/>
      <c r="D85" s="3"/>
      <c r="E85" s="4"/>
      <c r="F85" s="4"/>
      <c r="G85" s="4"/>
      <c r="H85" s="4"/>
      <c r="I85" s="4"/>
      <c r="J85" s="5"/>
      <c r="K85" s="4"/>
      <c r="L85" s="3"/>
      <c r="M85" s="3"/>
      <c r="N85" s="3"/>
      <c r="O85" s="4"/>
      <c r="P85" s="4"/>
      <c r="Q85" s="3"/>
      <c r="R85" s="5"/>
      <c r="S85" s="4"/>
      <c r="T85" s="4"/>
    </row>
    <row r="86" spans="3:20" ht="12.75">
      <c r="C86" s="3"/>
      <c r="D86" s="3"/>
      <c r="E86" s="4"/>
      <c r="F86" s="4"/>
      <c r="G86" s="4"/>
      <c r="H86" s="4"/>
      <c r="I86" s="4"/>
      <c r="J86" s="5"/>
      <c r="K86" s="4"/>
      <c r="L86" s="3"/>
      <c r="M86" s="3"/>
      <c r="N86" s="3"/>
      <c r="O86" s="4"/>
      <c r="P86" s="4"/>
      <c r="Q86" s="3"/>
      <c r="R86" s="5"/>
      <c r="S86" s="4"/>
      <c r="T86" s="4"/>
    </row>
    <row r="87" spans="3:20" ht="12.75">
      <c r="C87" s="3"/>
      <c r="D87" s="3"/>
      <c r="E87" s="4"/>
      <c r="F87" s="4"/>
      <c r="G87" s="4"/>
      <c r="H87" s="4"/>
      <c r="I87" s="4"/>
      <c r="J87" s="5"/>
      <c r="K87" s="4"/>
      <c r="L87" s="3"/>
      <c r="M87" s="3"/>
      <c r="N87" s="3"/>
      <c r="O87" s="4"/>
      <c r="P87" s="4"/>
      <c r="Q87" s="3"/>
      <c r="R87" s="5"/>
      <c r="S87" s="4"/>
      <c r="T87" s="4"/>
    </row>
    <row r="88" spans="3:20" ht="12.75">
      <c r="C88" s="3"/>
      <c r="D88" s="3"/>
      <c r="E88" s="4"/>
      <c r="F88" s="4"/>
      <c r="G88" s="4"/>
      <c r="H88" s="4"/>
      <c r="I88" s="4"/>
      <c r="J88" s="5"/>
      <c r="K88" s="4"/>
      <c r="L88" s="3"/>
      <c r="M88" s="3"/>
      <c r="N88" s="3"/>
      <c r="O88" s="4"/>
      <c r="P88" s="4"/>
      <c r="Q88" s="3"/>
      <c r="R88" s="5"/>
      <c r="S88" s="4"/>
      <c r="T88" s="4"/>
    </row>
    <row r="89" spans="3:20" ht="12.75">
      <c r="C89" s="3"/>
      <c r="D89" s="3"/>
      <c r="E89" s="4"/>
      <c r="F89" s="4"/>
      <c r="G89" s="4"/>
      <c r="H89" s="4"/>
      <c r="I89" s="4"/>
      <c r="J89" s="5"/>
      <c r="K89" s="4"/>
      <c r="L89" s="3"/>
      <c r="M89" s="3"/>
      <c r="N89" s="3"/>
      <c r="O89" s="4"/>
      <c r="P89" s="4"/>
      <c r="Q89" s="3"/>
      <c r="R89" s="5"/>
      <c r="S89" s="4"/>
      <c r="T89" s="4"/>
    </row>
    <row r="90" spans="3:20" ht="12.75">
      <c r="C90" s="3"/>
      <c r="D90" s="3"/>
      <c r="E90" s="4"/>
      <c r="F90" s="4"/>
      <c r="G90" s="4"/>
      <c r="H90" s="4"/>
      <c r="I90" s="4"/>
      <c r="J90" s="5"/>
      <c r="K90" s="4"/>
      <c r="L90" s="3"/>
      <c r="M90" s="3"/>
      <c r="N90" s="3"/>
      <c r="O90" s="4"/>
      <c r="P90" s="4"/>
      <c r="Q90" s="3"/>
      <c r="R90" s="5"/>
      <c r="S90" s="4"/>
      <c r="T90" s="4"/>
    </row>
    <row r="91" spans="3:20" ht="12.75">
      <c r="C91" s="3"/>
      <c r="D91" s="3"/>
      <c r="E91" s="4"/>
      <c r="F91" s="4"/>
      <c r="G91" s="4"/>
      <c r="H91" s="4"/>
      <c r="I91" s="4"/>
      <c r="J91" s="5"/>
      <c r="K91" s="4"/>
      <c r="L91" s="3"/>
      <c r="M91" s="3"/>
      <c r="N91" s="3"/>
      <c r="O91" s="4"/>
      <c r="P91" s="4"/>
      <c r="Q91" s="3"/>
      <c r="R91" s="5"/>
      <c r="S91" s="4"/>
      <c r="T91" s="4"/>
    </row>
    <row r="92" spans="3:20" ht="12.75">
      <c r="C92" s="3"/>
      <c r="D92" s="3"/>
      <c r="E92" s="4"/>
      <c r="F92" s="4"/>
      <c r="G92" s="4"/>
      <c r="H92" s="4"/>
      <c r="I92" s="4"/>
      <c r="J92" s="5"/>
      <c r="K92" s="4"/>
      <c r="L92" s="3"/>
      <c r="M92" s="3"/>
      <c r="N92" s="3"/>
      <c r="O92" s="4"/>
      <c r="P92" s="4"/>
      <c r="Q92" s="3"/>
      <c r="R92" s="5"/>
      <c r="S92" s="4"/>
      <c r="T92" s="4"/>
    </row>
    <row r="93" spans="3:20" ht="12.75">
      <c r="C93" s="3"/>
      <c r="D93" s="3"/>
      <c r="E93" s="4"/>
      <c r="F93" s="4"/>
      <c r="G93" s="4"/>
      <c r="H93" s="4"/>
      <c r="I93" s="4"/>
      <c r="J93" s="5"/>
      <c r="K93" s="4"/>
      <c r="L93" s="3"/>
      <c r="M93" s="3"/>
      <c r="N93" s="3"/>
      <c r="O93" s="4"/>
      <c r="P93" s="4"/>
      <c r="Q93" s="3"/>
      <c r="R93" s="5"/>
      <c r="S93" s="4"/>
      <c r="T93" s="4"/>
    </row>
    <row r="94" spans="3:20" ht="12.75">
      <c r="C94" s="3"/>
      <c r="D94" s="3"/>
      <c r="E94" s="4"/>
      <c r="F94" s="4"/>
      <c r="G94" s="4"/>
      <c r="H94" s="4"/>
      <c r="I94" s="4"/>
      <c r="J94" s="5"/>
      <c r="K94" s="4"/>
      <c r="L94" s="3"/>
      <c r="M94" s="3"/>
      <c r="N94" s="3"/>
      <c r="O94" s="4"/>
      <c r="P94" s="4"/>
      <c r="Q94" s="3"/>
      <c r="R94" s="5"/>
      <c r="S94" s="4"/>
      <c r="T94" s="4"/>
    </row>
    <row r="95" spans="3:20" ht="12.75">
      <c r="C95" s="3"/>
      <c r="D95" s="3"/>
      <c r="E95" s="4"/>
      <c r="F95" s="4"/>
      <c r="G95" s="4"/>
      <c r="H95" s="4"/>
      <c r="I95" s="4"/>
      <c r="J95" s="5"/>
      <c r="K95" s="4"/>
      <c r="L95" s="3"/>
      <c r="M95" s="3"/>
      <c r="N95" s="3"/>
      <c r="O95" s="4"/>
      <c r="P95" s="4"/>
      <c r="Q95" s="3"/>
      <c r="R95" s="5"/>
      <c r="S95" s="4"/>
      <c r="T95" s="4"/>
    </row>
    <row r="96" spans="3:20" ht="12.75">
      <c r="C96" s="3"/>
      <c r="D96" s="3"/>
      <c r="E96" s="4"/>
      <c r="F96" s="4"/>
      <c r="G96" s="4"/>
      <c r="H96" s="4"/>
      <c r="I96" s="4"/>
      <c r="J96" s="5"/>
      <c r="K96" s="4"/>
      <c r="L96" s="3"/>
      <c r="M96" s="3"/>
      <c r="N96" s="3"/>
      <c r="O96" s="4"/>
      <c r="P96" s="4"/>
      <c r="Q96" s="3"/>
      <c r="R96" s="5"/>
      <c r="S96" s="4"/>
      <c r="T96" s="4"/>
    </row>
    <row r="97" spans="3:20" ht="12.75">
      <c r="C97" s="3"/>
      <c r="D97" s="3"/>
      <c r="E97" s="4"/>
      <c r="F97" s="4"/>
      <c r="G97" s="4"/>
      <c r="H97" s="4"/>
      <c r="I97" s="4"/>
      <c r="J97" s="5"/>
      <c r="K97" s="4"/>
      <c r="L97" s="3"/>
      <c r="M97" s="3"/>
      <c r="N97" s="3"/>
      <c r="O97" s="4"/>
      <c r="P97" s="4"/>
      <c r="Q97" s="3"/>
      <c r="R97" s="5"/>
      <c r="S97" s="4"/>
      <c r="T97" s="4"/>
    </row>
    <row r="98" spans="3:20" ht="12.75">
      <c r="C98" s="3"/>
      <c r="D98" s="3"/>
      <c r="E98" s="4"/>
      <c r="F98" s="4"/>
      <c r="G98" s="4"/>
      <c r="H98" s="4"/>
      <c r="I98" s="4"/>
      <c r="J98" s="5"/>
      <c r="K98" s="4"/>
      <c r="L98" s="3"/>
      <c r="M98" s="3"/>
      <c r="N98" s="3"/>
      <c r="O98" s="4"/>
      <c r="P98" s="4"/>
      <c r="Q98" s="3"/>
      <c r="R98" s="5"/>
      <c r="S98" s="4"/>
      <c r="T98" s="4"/>
    </row>
    <row r="99" spans="3:20" ht="12.75">
      <c r="C99" s="3"/>
      <c r="D99" s="3"/>
      <c r="E99" s="4"/>
      <c r="F99" s="4"/>
      <c r="G99" s="4"/>
      <c r="H99" s="4"/>
      <c r="I99" s="4"/>
      <c r="J99" s="5"/>
      <c r="K99" s="4"/>
      <c r="L99" s="3"/>
      <c r="M99" s="3"/>
      <c r="N99" s="3"/>
      <c r="O99" s="4"/>
      <c r="P99" s="4"/>
      <c r="Q99" s="3"/>
      <c r="R99" s="5"/>
      <c r="S99" s="4"/>
      <c r="T99" s="4"/>
    </row>
    <row r="100" spans="3:20" ht="12.75">
      <c r="C100" s="3"/>
      <c r="D100" s="3"/>
      <c r="E100" s="4"/>
      <c r="F100" s="4"/>
      <c r="G100" s="4"/>
      <c r="H100" s="4"/>
      <c r="I100" s="4"/>
      <c r="J100" s="5"/>
      <c r="K100" s="4"/>
      <c r="L100" s="3"/>
      <c r="M100" s="3"/>
      <c r="N100" s="3"/>
      <c r="O100" s="4"/>
      <c r="P100" s="4"/>
      <c r="Q100" s="3"/>
      <c r="R100" s="5"/>
      <c r="S100" s="4"/>
      <c r="T100" s="4"/>
    </row>
    <row r="101" spans="3:20" ht="12.75">
      <c r="C101" s="3"/>
      <c r="D101" s="3"/>
      <c r="E101" s="4"/>
      <c r="F101" s="4"/>
      <c r="G101" s="4"/>
      <c r="H101" s="4"/>
      <c r="I101" s="4"/>
      <c r="J101" s="5"/>
      <c r="K101" s="4"/>
      <c r="L101" s="3"/>
      <c r="M101" s="3"/>
      <c r="N101" s="3"/>
      <c r="O101" s="4"/>
      <c r="P101" s="4"/>
      <c r="Q101" s="3"/>
      <c r="R101" s="5"/>
      <c r="S101" s="4"/>
      <c r="T101" s="4"/>
    </row>
    <row r="102" spans="3:20" ht="12.75">
      <c r="C102" s="3"/>
      <c r="D102" s="3"/>
      <c r="E102" s="4"/>
      <c r="F102" s="4"/>
      <c r="G102" s="4"/>
      <c r="H102" s="4"/>
      <c r="I102" s="4"/>
      <c r="J102" s="5"/>
      <c r="K102" s="4"/>
      <c r="L102" s="3"/>
      <c r="M102" s="3"/>
      <c r="N102" s="3"/>
      <c r="O102" s="4"/>
      <c r="P102" s="4"/>
      <c r="Q102" s="3"/>
      <c r="R102" s="5"/>
      <c r="S102" s="4"/>
      <c r="T102" s="4"/>
    </row>
    <row r="103" spans="3:20" ht="12.75">
      <c r="C103" s="3"/>
      <c r="D103" s="3"/>
      <c r="E103" s="4"/>
      <c r="F103" s="4"/>
      <c r="G103" s="4"/>
      <c r="H103" s="4"/>
      <c r="I103" s="4"/>
      <c r="J103" s="5"/>
      <c r="K103" s="4"/>
      <c r="L103" s="3"/>
      <c r="M103" s="3"/>
      <c r="N103" s="3"/>
      <c r="O103" s="4"/>
      <c r="P103" s="4"/>
      <c r="Q103" s="3"/>
      <c r="R103" s="5"/>
      <c r="S103" s="4"/>
      <c r="T103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4"/>
  <sheetViews>
    <sheetView workbookViewId="0" topLeftCell="A1">
      <selection activeCell="A1" sqref="A1"/>
    </sheetView>
  </sheetViews>
  <sheetFormatPr defaultColWidth="9.00390625" defaultRowHeight="12.75"/>
  <cols>
    <col min="2" max="2" width="20.125" style="0" customWidth="1"/>
    <col min="3" max="3" width="10.625" style="0" customWidth="1"/>
  </cols>
  <sheetData>
    <row r="1" spans="1:3" ht="12.75">
      <c r="A1" t="s">
        <v>75</v>
      </c>
      <c r="B1" t="s">
        <v>8</v>
      </c>
      <c r="C1" t="s">
        <v>76</v>
      </c>
    </row>
    <row r="2" spans="1:3" ht="12.75">
      <c r="A2" t="s">
        <v>77</v>
      </c>
      <c r="B2" t="s">
        <v>78</v>
      </c>
      <c r="C2">
        <f>IF(ISNUMBER(MATCH(A2,ranking!$D$9:$D$503,0)),1,0)</f>
        <v>0</v>
      </c>
    </row>
    <row r="3" spans="1:3" ht="12.75">
      <c r="A3" t="s">
        <v>79</v>
      </c>
      <c r="B3" t="s">
        <v>80</v>
      </c>
      <c r="C3">
        <f>IF(ISNUMBER(MATCH(A3,ranking!$D$9:$D$503,0)),1,0)</f>
        <v>0</v>
      </c>
    </row>
    <row r="4" spans="1:3" ht="12.75">
      <c r="A4" t="s">
        <v>81</v>
      </c>
      <c r="B4" t="s">
        <v>82</v>
      </c>
      <c r="C4">
        <f>IF(ISNUMBER(MATCH(A4,ranking!$D$9:$D$503,0)),1,0)</f>
        <v>0</v>
      </c>
    </row>
    <row r="5" spans="1:3" ht="12.75">
      <c r="A5" t="s">
        <v>83</v>
      </c>
      <c r="B5" t="s">
        <v>84</v>
      </c>
      <c r="C5">
        <f>IF(ISNUMBER(MATCH(A5,ranking!$D$9:$D$503,0)),1,0)</f>
        <v>0</v>
      </c>
    </row>
    <row r="6" spans="1:3" ht="12.75">
      <c r="A6" t="s">
        <v>85</v>
      </c>
      <c r="B6" t="s">
        <v>86</v>
      </c>
      <c r="C6">
        <f>IF(ISNUMBER(MATCH(A6,ranking!$D$9:$D$503,0)),1,0)</f>
        <v>0</v>
      </c>
    </row>
    <row r="7" spans="1:3" ht="12.75">
      <c r="A7" t="s">
        <v>87</v>
      </c>
      <c r="B7" t="s">
        <v>88</v>
      </c>
      <c r="C7">
        <f>IF(ISNUMBER(MATCH(A7,ranking!$D$9:$D$503,0)),1,0)</f>
        <v>0</v>
      </c>
    </row>
    <row r="8" spans="1:3" ht="12.75">
      <c r="A8" t="s">
        <v>89</v>
      </c>
      <c r="B8" t="s">
        <v>90</v>
      </c>
      <c r="C8">
        <f>IF(ISNUMBER(MATCH(A8,ranking!$D$9:$D$503,0)),1,0)</f>
        <v>0</v>
      </c>
    </row>
    <row r="9" spans="1:3" ht="12.75">
      <c r="A9" t="s">
        <v>91</v>
      </c>
      <c r="B9" t="s">
        <v>92</v>
      </c>
      <c r="C9">
        <f>IF(ISNUMBER(MATCH(A9,ranking!$D$9:$D$503,0)),1,0)</f>
        <v>0</v>
      </c>
    </row>
    <row r="10" spans="1:3" ht="12.75">
      <c r="A10" t="s">
        <v>93</v>
      </c>
      <c r="B10" t="s">
        <v>94</v>
      </c>
      <c r="C10">
        <f>IF(ISNUMBER(MATCH(A10,ranking!$D$9:$D$503,0)),1,0)</f>
        <v>0</v>
      </c>
    </row>
    <row r="11" spans="1:3" ht="12.75">
      <c r="A11" t="s">
        <v>95</v>
      </c>
      <c r="B11" t="s">
        <v>96</v>
      </c>
      <c r="C11">
        <f>IF(ISNUMBER(MATCH(A11,ranking!$D$9:$D$503,0)),1,0)</f>
        <v>0</v>
      </c>
    </row>
    <row r="12" spans="1:3" ht="12.75">
      <c r="A12" t="s">
        <v>97</v>
      </c>
      <c r="B12" t="s">
        <v>98</v>
      </c>
      <c r="C12">
        <f>IF(ISNUMBER(MATCH(A12,ranking!$D$9:$D$503,0)),1,0)</f>
        <v>0</v>
      </c>
    </row>
    <row r="13" spans="1:3" ht="12.75">
      <c r="A13" t="s">
        <v>99</v>
      </c>
      <c r="B13" t="s">
        <v>100</v>
      </c>
      <c r="C13">
        <f>IF(ISNUMBER(MATCH(A13,ranking!$D$9:$D$503,0)),1,0)</f>
        <v>0</v>
      </c>
    </row>
    <row r="14" spans="1:3" ht="12.75">
      <c r="A14" t="s">
        <v>101</v>
      </c>
      <c r="B14" t="s">
        <v>102</v>
      </c>
      <c r="C14">
        <f>IF(ISNUMBER(MATCH(A14,ranking!$D$9:$D$503,0)),1,0)</f>
        <v>0</v>
      </c>
    </row>
    <row r="15" spans="1:3" ht="12.75">
      <c r="A15" t="s">
        <v>103</v>
      </c>
      <c r="B15" t="s">
        <v>104</v>
      </c>
      <c r="C15">
        <f>IF(ISNUMBER(MATCH(A15,ranking!$D$9:$D$503,0)),1,0)</f>
        <v>0</v>
      </c>
    </row>
    <row r="16" spans="1:3" ht="12.75">
      <c r="A16" t="s">
        <v>105</v>
      </c>
      <c r="B16" t="s">
        <v>106</v>
      </c>
      <c r="C16">
        <f>IF(ISNUMBER(MATCH(A16,ranking!$D$9:$D$503,0)),1,0)</f>
        <v>0</v>
      </c>
    </row>
    <row r="17" spans="1:3" ht="12.75">
      <c r="A17" t="s">
        <v>107</v>
      </c>
      <c r="B17" t="s">
        <v>108</v>
      </c>
      <c r="C17">
        <f>IF(ISNUMBER(MATCH(A17,ranking!$D$9:$D$503,0)),1,0)</f>
        <v>0</v>
      </c>
    </row>
    <row r="18" spans="1:3" ht="12.75">
      <c r="A18" t="s">
        <v>109</v>
      </c>
      <c r="B18" t="s">
        <v>110</v>
      </c>
      <c r="C18">
        <f>IF(ISNUMBER(MATCH(A18,ranking!$D$9:$D$503,0)),1,0)</f>
        <v>0</v>
      </c>
    </row>
    <row r="19" spans="1:3" ht="12.75">
      <c r="A19" t="s">
        <v>111</v>
      </c>
      <c r="B19" t="s">
        <v>112</v>
      </c>
      <c r="C19">
        <f>IF(ISNUMBER(MATCH(A19,ranking!$D$9:$D$503,0)),1,0)</f>
        <v>0</v>
      </c>
    </row>
    <row r="20" spans="1:3" ht="12.75">
      <c r="A20" t="s">
        <v>18</v>
      </c>
      <c r="B20" t="s">
        <v>113</v>
      </c>
      <c r="C20">
        <f>IF(ISNUMBER(MATCH(A20,ranking!$D$9:$D$503,0)),1,0)</f>
        <v>1</v>
      </c>
    </row>
    <row r="21" spans="1:3" ht="12.75">
      <c r="A21" t="s">
        <v>114</v>
      </c>
      <c r="B21" t="s">
        <v>115</v>
      </c>
      <c r="C21">
        <f>IF(ISNUMBER(MATCH(A21,ranking!$D$9:$D$503,0)),1,0)</f>
        <v>0</v>
      </c>
    </row>
    <row r="22" spans="1:3" ht="12.75">
      <c r="A22" t="s">
        <v>116</v>
      </c>
      <c r="B22" t="s">
        <v>117</v>
      </c>
      <c r="C22">
        <f>IF(ISNUMBER(MATCH(A22,ranking!$D$9:$D$503,0)),1,0)</f>
        <v>0</v>
      </c>
    </row>
    <row r="23" spans="1:3" ht="12.75">
      <c r="A23" t="s">
        <v>118</v>
      </c>
      <c r="B23" t="s">
        <v>119</v>
      </c>
      <c r="C23">
        <f>IF(ISNUMBER(MATCH(A23,ranking!$D$9:$D$503,0)),1,0)</f>
        <v>0</v>
      </c>
    </row>
    <row r="24" spans="1:3" ht="12.75">
      <c r="A24" t="s">
        <v>120</v>
      </c>
      <c r="B24" t="s">
        <v>121</v>
      </c>
      <c r="C24">
        <f>IF(ISNUMBER(MATCH(A24,ranking!$D$9:$D$503,0)),1,0)</f>
        <v>0</v>
      </c>
    </row>
    <row r="25" spans="1:3" ht="12.75">
      <c r="A25" t="s">
        <v>122</v>
      </c>
      <c r="B25" t="s">
        <v>123</v>
      </c>
      <c r="C25">
        <f>IF(ISNUMBER(MATCH(A25,ranking!$D$9:$D$503,0)),1,0)</f>
        <v>0</v>
      </c>
    </row>
    <row r="26" spans="1:3" ht="12.75">
      <c r="A26" t="s">
        <v>124</v>
      </c>
      <c r="B26" t="s">
        <v>125</v>
      </c>
      <c r="C26">
        <f>IF(ISNUMBER(MATCH(A26,ranking!$D$9:$D$503,0)),1,0)</f>
        <v>0</v>
      </c>
    </row>
    <row r="27" spans="1:3" ht="12.75">
      <c r="A27" t="s">
        <v>126</v>
      </c>
      <c r="B27" t="s">
        <v>127</v>
      </c>
      <c r="C27">
        <f>IF(ISNUMBER(MATCH(A27,ranking!$D$9:$D$503,0)),1,0)</f>
        <v>0</v>
      </c>
    </row>
    <row r="28" spans="1:3" ht="12.75">
      <c r="A28" t="s">
        <v>128</v>
      </c>
      <c r="B28" t="s">
        <v>129</v>
      </c>
      <c r="C28">
        <f>IF(ISNUMBER(MATCH(A28,ranking!$D$9:$D$503,0)),1,0)</f>
        <v>0</v>
      </c>
    </row>
    <row r="29" spans="1:3" ht="12.75">
      <c r="A29" t="s">
        <v>130</v>
      </c>
      <c r="B29" t="s">
        <v>131</v>
      </c>
      <c r="C29">
        <f>IF(ISNUMBER(MATCH(A29,ranking!$D$9:$D$503,0)),1,0)</f>
        <v>0</v>
      </c>
    </row>
    <row r="30" spans="1:3" ht="12.75">
      <c r="A30" t="s">
        <v>132</v>
      </c>
      <c r="B30" t="s">
        <v>133</v>
      </c>
      <c r="C30">
        <f>IF(ISNUMBER(MATCH(A30,ranking!$D$9:$D$503,0)),1,0)</f>
        <v>0</v>
      </c>
    </row>
    <row r="31" spans="1:3" ht="12.75">
      <c r="A31" t="s">
        <v>134</v>
      </c>
      <c r="B31" t="s">
        <v>135</v>
      </c>
      <c r="C31">
        <f>IF(ISNUMBER(MATCH(A31,ranking!$D$9:$D$503,0)),1,0)</f>
        <v>0</v>
      </c>
    </row>
    <row r="32" spans="1:3" ht="12.75">
      <c r="A32" t="s">
        <v>136</v>
      </c>
      <c r="B32" t="s">
        <v>137</v>
      </c>
      <c r="C32">
        <f>IF(ISNUMBER(MATCH(A32,ranking!$D$9:$D$503,0)),1,0)</f>
        <v>0</v>
      </c>
    </row>
    <row r="33" spans="1:3" ht="12.75">
      <c r="A33" t="s">
        <v>138</v>
      </c>
      <c r="B33" t="s">
        <v>139</v>
      </c>
      <c r="C33">
        <f>IF(ISNUMBER(MATCH(A33,ranking!$D$9:$D$503,0)),1,0)</f>
        <v>0</v>
      </c>
    </row>
    <row r="34" spans="1:3" ht="12.75">
      <c r="A34" t="s">
        <v>140</v>
      </c>
      <c r="B34" t="s">
        <v>141</v>
      </c>
      <c r="C34">
        <f>IF(ISNUMBER(MATCH(A34,ranking!$D$9:$D$503,0)),1,0)</f>
        <v>0</v>
      </c>
    </row>
    <row r="35" spans="1:3" ht="12.75">
      <c r="A35" t="s">
        <v>142</v>
      </c>
      <c r="B35" t="s">
        <v>143</v>
      </c>
      <c r="C35">
        <f>IF(ISNUMBER(MATCH(A35,ranking!$D$9:$D$503,0)),1,0)</f>
        <v>0</v>
      </c>
    </row>
    <row r="36" spans="1:3" ht="12.75">
      <c r="A36" t="s">
        <v>144</v>
      </c>
      <c r="B36" t="s">
        <v>145</v>
      </c>
      <c r="C36">
        <f>IF(ISNUMBER(MATCH(A36,ranking!$D$9:$D$503,0)),1,0)</f>
        <v>0</v>
      </c>
    </row>
    <row r="37" spans="1:3" ht="12.75">
      <c r="A37" t="s">
        <v>146</v>
      </c>
      <c r="B37" t="s">
        <v>147</v>
      </c>
      <c r="C37">
        <f>IF(ISNUMBER(MATCH(A37,ranking!$D$9:$D$503,0)),1,0)</f>
        <v>0</v>
      </c>
    </row>
    <row r="38" spans="1:3" ht="12.75">
      <c r="A38" t="s">
        <v>148</v>
      </c>
      <c r="B38" t="s">
        <v>149</v>
      </c>
      <c r="C38">
        <f>IF(ISNUMBER(MATCH(A38,ranking!$D$9:$D$503,0)),1,0)</f>
        <v>0</v>
      </c>
    </row>
    <row r="39" spans="1:3" ht="12.75">
      <c r="A39" t="s">
        <v>150</v>
      </c>
      <c r="B39" t="s">
        <v>151</v>
      </c>
      <c r="C39">
        <f>IF(ISNUMBER(MATCH(A39,ranking!$D$9:$D$503,0)),1,0)</f>
        <v>0</v>
      </c>
    </row>
    <row r="40" spans="1:3" ht="12.75">
      <c r="A40" t="s">
        <v>152</v>
      </c>
      <c r="B40" t="s">
        <v>153</v>
      </c>
      <c r="C40">
        <f>IF(ISNUMBER(MATCH(A40,ranking!$D$9:$D$503,0)),1,0)</f>
        <v>0</v>
      </c>
    </row>
    <row r="41" spans="1:3" ht="12.75">
      <c r="A41" t="s">
        <v>154</v>
      </c>
      <c r="B41" t="s">
        <v>155</v>
      </c>
      <c r="C41">
        <f>IF(ISNUMBER(MATCH(A41,ranking!$D$9:$D$503,0)),1,0)</f>
        <v>0</v>
      </c>
    </row>
    <row r="42" spans="1:3" ht="12.75">
      <c r="A42" t="s">
        <v>156</v>
      </c>
      <c r="B42" t="s">
        <v>157</v>
      </c>
      <c r="C42">
        <f>IF(ISNUMBER(MATCH(A42,ranking!$D$9:$D$503,0)),1,0)</f>
        <v>0</v>
      </c>
    </row>
    <row r="43" spans="1:3" ht="12.75">
      <c r="A43" t="s">
        <v>158</v>
      </c>
      <c r="B43" t="s">
        <v>159</v>
      </c>
      <c r="C43">
        <f>IF(ISNUMBER(MATCH(A43,ranking!$D$9:$D$503,0)),1,0)</f>
        <v>0</v>
      </c>
    </row>
    <row r="44" spans="1:3" ht="12.75">
      <c r="A44" t="s">
        <v>160</v>
      </c>
      <c r="B44" t="s">
        <v>161</v>
      </c>
      <c r="C44">
        <f>IF(ISNUMBER(MATCH(A44,ranking!$D$9:$D$503,0)),1,0)</f>
        <v>0</v>
      </c>
    </row>
    <row r="45" spans="1:3" ht="12.75">
      <c r="A45" t="s">
        <v>162</v>
      </c>
      <c r="B45" t="s">
        <v>163</v>
      </c>
      <c r="C45">
        <f>IF(ISNUMBER(MATCH(A45,ranking!$D$9:$D$503,0)),1,0)</f>
        <v>0</v>
      </c>
    </row>
    <row r="46" spans="1:3" ht="12.75">
      <c r="A46" t="s">
        <v>164</v>
      </c>
      <c r="B46" t="s">
        <v>165</v>
      </c>
      <c r="C46">
        <f>IF(ISNUMBER(MATCH(A46,ranking!$D$9:$D$503,0)),1,0)</f>
        <v>0</v>
      </c>
    </row>
    <row r="47" spans="1:3" ht="12.75">
      <c r="A47" t="s">
        <v>166</v>
      </c>
      <c r="B47" t="s">
        <v>167</v>
      </c>
      <c r="C47">
        <f>IF(ISNUMBER(MATCH(A47,ranking!$D$9:$D$503,0)),1,0)</f>
        <v>0</v>
      </c>
    </row>
    <row r="48" spans="1:3" ht="12.75">
      <c r="A48" t="s">
        <v>168</v>
      </c>
      <c r="B48" t="s">
        <v>169</v>
      </c>
      <c r="C48">
        <f>IF(ISNUMBER(MATCH(A48,ranking!$D$9:$D$503,0)),1,0)</f>
        <v>0</v>
      </c>
    </row>
    <row r="49" spans="1:3" ht="12.75">
      <c r="A49" t="s">
        <v>170</v>
      </c>
      <c r="B49" t="s">
        <v>171</v>
      </c>
      <c r="C49">
        <f>IF(ISNUMBER(MATCH(A49,ranking!$D$9:$D$503,0)),1,0)</f>
        <v>0</v>
      </c>
    </row>
    <row r="50" spans="1:3" ht="12.75">
      <c r="A50" t="s">
        <v>172</v>
      </c>
      <c r="B50" t="s">
        <v>173</v>
      </c>
      <c r="C50">
        <f>IF(ISNUMBER(MATCH(A50,ranking!$D$9:$D$503,0)),1,0)</f>
        <v>0</v>
      </c>
    </row>
    <row r="51" spans="1:3" ht="12.75">
      <c r="A51" t="s">
        <v>174</v>
      </c>
      <c r="B51" t="s">
        <v>175</v>
      </c>
      <c r="C51">
        <f>IF(ISNUMBER(MATCH(A51,ranking!$D$9:$D$503,0)),1,0)</f>
        <v>0</v>
      </c>
    </row>
    <row r="52" spans="1:3" ht="12.75">
      <c r="A52" t="s">
        <v>176</v>
      </c>
      <c r="B52" t="s">
        <v>177</v>
      </c>
      <c r="C52">
        <f>IF(ISNUMBER(MATCH(A52,ranking!$D$9:$D$503,0)),1,0)</f>
        <v>0</v>
      </c>
    </row>
    <row r="53" spans="1:3" ht="12.75">
      <c r="A53" t="s">
        <v>178</v>
      </c>
      <c r="B53" t="s">
        <v>179</v>
      </c>
      <c r="C53">
        <f>IF(ISNUMBER(MATCH(A53,ranking!$D$9:$D$503,0)),1,0)</f>
        <v>0</v>
      </c>
    </row>
    <row r="54" spans="1:3" ht="12.75">
      <c r="A54" t="s">
        <v>180</v>
      </c>
      <c r="B54" t="s">
        <v>181</v>
      </c>
      <c r="C54">
        <f>IF(ISNUMBER(MATCH(A54,ranking!$D$9:$D$503,0)),1,0)</f>
        <v>0</v>
      </c>
    </row>
    <row r="55" spans="1:3" ht="12.75">
      <c r="A55" t="s">
        <v>182</v>
      </c>
      <c r="B55" t="s">
        <v>183</v>
      </c>
      <c r="C55">
        <f>IF(ISNUMBER(MATCH(A55,ranking!$D$9:$D$503,0)),1,0)</f>
        <v>0</v>
      </c>
    </row>
    <row r="56" spans="1:3" ht="12.75">
      <c r="A56" t="s">
        <v>184</v>
      </c>
      <c r="B56" t="s">
        <v>185</v>
      </c>
      <c r="C56">
        <f>IF(ISNUMBER(MATCH(A56,ranking!$D$9:$D$503,0)),1,0)</f>
        <v>0</v>
      </c>
    </row>
    <row r="57" spans="1:3" ht="12.75">
      <c r="A57" t="s">
        <v>186</v>
      </c>
      <c r="B57" t="s">
        <v>187</v>
      </c>
      <c r="C57">
        <f>IF(ISNUMBER(MATCH(A57,ranking!$D$9:$D$503,0)),1,0)</f>
        <v>0</v>
      </c>
    </row>
    <row r="58" spans="1:3" ht="12.75">
      <c r="A58" t="s">
        <v>188</v>
      </c>
      <c r="B58" t="s">
        <v>189</v>
      </c>
      <c r="C58">
        <f>IF(ISNUMBER(MATCH(A58,ranking!$D$9:$D$503,0)),1,0)</f>
        <v>0</v>
      </c>
    </row>
    <row r="59" spans="1:3" ht="12.75">
      <c r="A59" t="s">
        <v>190</v>
      </c>
      <c r="B59" t="s">
        <v>191</v>
      </c>
      <c r="C59">
        <f>IF(ISNUMBER(MATCH(A59,ranking!$D$9:$D$503,0)),1,0)</f>
        <v>0</v>
      </c>
    </row>
    <row r="60" spans="1:3" ht="12.75">
      <c r="A60" t="s">
        <v>192</v>
      </c>
      <c r="B60" t="s">
        <v>193</v>
      </c>
      <c r="C60">
        <f>IF(ISNUMBER(MATCH(A60,ranking!$D$9:$D$503,0)),1,0)</f>
        <v>0</v>
      </c>
    </row>
    <row r="61" spans="1:3" ht="12.75">
      <c r="A61" t="s">
        <v>194</v>
      </c>
      <c r="B61" t="s">
        <v>195</v>
      </c>
      <c r="C61">
        <f>IF(ISNUMBER(MATCH(A61,ranking!$D$9:$D$503,0)),1,0)</f>
        <v>0</v>
      </c>
    </row>
    <row r="62" spans="1:3" ht="12.75">
      <c r="A62" t="s">
        <v>196</v>
      </c>
      <c r="B62" t="s">
        <v>197</v>
      </c>
      <c r="C62">
        <f>IF(ISNUMBER(MATCH(A62,ranking!$D$9:$D$503,0)),1,0)</f>
        <v>0</v>
      </c>
    </row>
    <row r="63" spans="1:3" ht="12.75">
      <c r="A63" t="s">
        <v>198</v>
      </c>
      <c r="B63" t="s">
        <v>199</v>
      </c>
      <c r="C63">
        <f>IF(ISNUMBER(MATCH(A63,ranking!$D$9:$D$503,0)),1,0)</f>
        <v>0</v>
      </c>
    </row>
    <row r="64" spans="1:3" ht="12.75">
      <c r="A64" t="s">
        <v>200</v>
      </c>
      <c r="B64" t="s">
        <v>201</v>
      </c>
      <c r="C64">
        <f>IF(ISNUMBER(MATCH(A64,ranking!$D$9:$D$503,0)),1,0)</f>
        <v>0</v>
      </c>
    </row>
    <row r="65" spans="1:3" ht="12.75">
      <c r="A65" t="s">
        <v>202</v>
      </c>
      <c r="B65" t="s">
        <v>203</v>
      </c>
      <c r="C65">
        <f>IF(ISNUMBER(MATCH(A65,ranking!$D$9:$D$503,0)),1,0)</f>
        <v>0</v>
      </c>
    </row>
    <row r="66" spans="1:3" ht="12.75">
      <c r="A66" t="s">
        <v>204</v>
      </c>
      <c r="B66" t="s">
        <v>205</v>
      </c>
      <c r="C66">
        <f>IF(ISNUMBER(MATCH(A66,ranking!$D$9:$D$503,0)),1,0)</f>
        <v>0</v>
      </c>
    </row>
    <row r="67" spans="1:3" ht="12.75">
      <c r="A67" t="s">
        <v>206</v>
      </c>
      <c r="B67" t="s">
        <v>207</v>
      </c>
      <c r="C67">
        <f>IF(ISNUMBER(MATCH(A67,ranking!$D$9:$D$503,0)),1,0)</f>
        <v>0</v>
      </c>
    </row>
    <row r="68" spans="1:3" ht="12.75">
      <c r="A68" t="s">
        <v>208</v>
      </c>
      <c r="B68" t="s">
        <v>209</v>
      </c>
      <c r="C68">
        <f>IF(ISNUMBER(MATCH(A68,ranking!$D$9:$D$503,0)),1,0)</f>
        <v>0</v>
      </c>
    </row>
    <row r="69" spans="1:3" ht="12.75">
      <c r="A69" t="s">
        <v>210</v>
      </c>
      <c r="B69" t="s">
        <v>211</v>
      </c>
      <c r="C69">
        <f>IF(ISNUMBER(MATCH(A69,ranking!$D$9:$D$503,0)),1,0)</f>
        <v>0</v>
      </c>
    </row>
    <row r="70" spans="1:3" ht="12.75">
      <c r="A70" t="s">
        <v>212</v>
      </c>
      <c r="B70" t="s">
        <v>213</v>
      </c>
      <c r="C70">
        <f>IF(ISNUMBER(MATCH(A70,ranking!$D$9:$D$503,0)),1,0)</f>
        <v>0</v>
      </c>
    </row>
    <row r="71" spans="1:3" ht="12.75">
      <c r="A71" t="s">
        <v>214</v>
      </c>
      <c r="B71" t="s">
        <v>215</v>
      </c>
      <c r="C71">
        <f>IF(ISNUMBER(MATCH(A71,ranking!$D$9:$D$503,0)),1,0)</f>
        <v>0</v>
      </c>
    </row>
    <row r="72" spans="1:3" ht="12.75">
      <c r="A72" t="s">
        <v>216</v>
      </c>
      <c r="B72" t="s">
        <v>217</v>
      </c>
      <c r="C72">
        <f>IF(ISNUMBER(MATCH(A72,ranking!$D$9:$D$503,0)),1,0)</f>
        <v>0</v>
      </c>
    </row>
    <row r="73" spans="1:3" ht="12.75">
      <c r="A73" t="s">
        <v>218</v>
      </c>
      <c r="B73" t="s">
        <v>219</v>
      </c>
      <c r="C73">
        <f>IF(ISNUMBER(MATCH(A73,ranking!$D$9:$D$503,0)),1,0)</f>
        <v>0</v>
      </c>
    </row>
    <row r="74" spans="1:3" ht="12.75">
      <c r="A74" t="s">
        <v>220</v>
      </c>
      <c r="B74" t="s">
        <v>221</v>
      </c>
      <c r="C74">
        <f>IF(ISNUMBER(MATCH(A74,ranking!$D$9:$D$503,0)),1,0)</f>
        <v>0</v>
      </c>
    </row>
    <row r="75" spans="1:3" ht="12.75">
      <c r="A75" t="s">
        <v>222</v>
      </c>
      <c r="B75" t="s">
        <v>223</v>
      </c>
      <c r="C75">
        <f>IF(ISNUMBER(MATCH(A75,ranking!$D$9:$D$503,0)),1,0)</f>
        <v>0</v>
      </c>
    </row>
    <row r="76" spans="1:3" ht="12.75">
      <c r="A76" t="s">
        <v>224</v>
      </c>
      <c r="B76" t="s">
        <v>225</v>
      </c>
      <c r="C76">
        <f>IF(ISNUMBER(MATCH(A76,ranking!$D$9:$D$503,0)),1,0)</f>
        <v>0</v>
      </c>
    </row>
    <row r="77" spans="1:3" ht="12.75">
      <c r="A77" t="s">
        <v>226</v>
      </c>
      <c r="B77" t="s">
        <v>227</v>
      </c>
      <c r="C77">
        <f>IF(ISNUMBER(MATCH(A77,ranking!$D$9:$D$503,0)),1,0)</f>
        <v>0</v>
      </c>
    </row>
    <row r="78" spans="1:3" ht="12.75">
      <c r="A78" t="s">
        <v>228</v>
      </c>
      <c r="B78" t="s">
        <v>229</v>
      </c>
      <c r="C78">
        <f>IF(ISNUMBER(MATCH(A78,ranking!$D$9:$D$503,0)),1,0)</f>
        <v>0</v>
      </c>
    </row>
    <row r="79" spans="1:3" ht="12.75">
      <c r="A79" t="s">
        <v>230</v>
      </c>
      <c r="B79" t="s">
        <v>231</v>
      </c>
      <c r="C79">
        <f>IF(ISNUMBER(MATCH(A79,ranking!$D$9:$D$503,0)),1,0)</f>
        <v>0</v>
      </c>
    </row>
    <row r="80" spans="1:3" ht="12.75">
      <c r="A80" t="s">
        <v>232</v>
      </c>
      <c r="B80" t="s">
        <v>233</v>
      </c>
      <c r="C80">
        <f>IF(ISNUMBER(MATCH(A80,ranking!$D$9:$D$503,0)),1,0)</f>
        <v>0</v>
      </c>
    </row>
    <row r="81" spans="1:3" ht="12.75">
      <c r="A81" t="s">
        <v>234</v>
      </c>
      <c r="B81" t="s">
        <v>235</v>
      </c>
      <c r="C81">
        <f>IF(ISNUMBER(MATCH(A81,ranking!$D$9:$D$503,0)),1,0)</f>
        <v>0</v>
      </c>
    </row>
    <row r="82" spans="1:3" ht="12.75">
      <c r="A82" t="s">
        <v>236</v>
      </c>
      <c r="B82" t="s">
        <v>237</v>
      </c>
      <c r="C82">
        <f>IF(ISNUMBER(MATCH(A82,ranking!$D$9:$D$503,0)),1,0)</f>
        <v>1</v>
      </c>
    </row>
    <row r="83" spans="1:3" ht="12.75">
      <c r="A83" t="s">
        <v>238</v>
      </c>
      <c r="B83" t="s">
        <v>239</v>
      </c>
      <c r="C83">
        <f>IF(ISNUMBER(MATCH(A83,ranking!$D$9:$D$503,0)),1,0)</f>
        <v>0</v>
      </c>
    </row>
    <row r="84" spans="1:3" ht="12.75">
      <c r="A84" t="s">
        <v>240</v>
      </c>
      <c r="B84" t="s">
        <v>241</v>
      </c>
      <c r="C84">
        <f>IF(ISNUMBER(MATCH(A84,ranking!$D$9:$D$503,0)),1,0)</f>
        <v>0</v>
      </c>
    </row>
    <row r="85" spans="1:3" ht="12.75">
      <c r="A85" t="s">
        <v>242</v>
      </c>
      <c r="B85" t="s">
        <v>243</v>
      </c>
      <c r="C85">
        <f>IF(ISNUMBER(MATCH(A85,ranking!$D$9:$D$503,0)),1,0)</f>
        <v>0</v>
      </c>
    </row>
    <row r="86" spans="1:3" ht="12.75">
      <c r="A86" t="s">
        <v>244</v>
      </c>
      <c r="B86" t="s">
        <v>245</v>
      </c>
      <c r="C86">
        <f>IF(ISNUMBER(MATCH(A86,ranking!$D$9:$D$503,0)),1,0)</f>
        <v>0</v>
      </c>
    </row>
    <row r="87" spans="1:3" ht="12.75">
      <c r="A87" t="s">
        <v>246</v>
      </c>
      <c r="B87" t="s">
        <v>247</v>
      </c>
      <c r="C87">
        <f>IF(ISNUMBER(MATCH(A87,ranking!$D$9:$D$503,0)),1,0)</f>
        <v>0</v>
      </c>
    </row>
    <row r="88" spans="1:3" ht="12.75">
      <c r="A88" t="s">
        <v>248</v>
      </c>
      <c r="B88" t="s">
        <v>249</v>
      </c>
      <c r="C88">
        <f>IF(ISNUMBER(MATCH(A88,ranking!$D$9:$D$503,0)),1,0)</f>
        <v>0</v>
      </c>
    </row>
    <row r="89" spans="1:3" ht="12.75">
      <c r="A89" t="s">
        <v>250</v>
      </c>
      <c r="B89" t="s">
        <v>251</v>
      </c>
      <c r="C89">
        <f>IF(ISNUMBER(MATCH(A89,ranking!$D$9:$D$503,0)),1,0)</f>
        <v>0</v>
      </c>
    </row>
    <row r="90" spans="1:3" ht="12.75">
      <c r="A90" t="s">
        <v>252</v>
      </c>
      <c r="B90" t="s">
        <v>253</v>
      </c>
      <c r="C90">
        <f>IF(ISNUMBER(MATCH(A90,ranking!$D$9:$D$503,0)),1,0)</f>
        <v>0</v>
      </c>
    </row>
    <row r="91" spans="1:3" ht="12.75">
      <c r="A91" t="s">
        <v>254</v>
      </c>
      <c r="B91" t="s">
        <v>255</v>
      </c>
      <c r="C91">
        <f>IF(ISNUMBER(MATCH(A91,ranking!$D$9:$D$503,0)),1,0)</f>
        <v>0</v>
      </c>
    </row>
    <row r="92" spans="1:3" ht="12.75">
      <c r="A92" t="s">
        <v>256</v>
      </c>
      <c r="B92" t="s">
        <v>257</v>
      </c>
      <c r="C92">
        <f>IF(ISNUMBER(MATCH(A92,ranking!$D$9:$D$503,0)),1,0)</f>
        <v>0</v>
      </c>
    </row>
    <row r="93" spans="1:3" ht="12.75">
      <c r="A93" t="s">
        <v>258</v>
      </c>
      <c r="B93" t="s">
        <v>259</v>
      </c>
      <c r="C93">
        <f>IF(ISNUMBER(MATCH(A93,ranking!$D$9:$D$503,0)),1,0)</f>
        <v>0</v>
      </c>
    </row>
    <row r="94" spans="1:3" ht="12.75">
      <c r="A94" t="s">
        <v>260</v>
      </c>
      <c r="B94" t="s">
        <v>261</v>
      </c>
      <c r="C94">
        <f>IF(ISNUMBER(MATCH(A94,ranking!$D$9:$D$503,0)),1,0)</f>
        <v>0</v>
      </c>
    </row>
    <row r="95" spans="1:3" ht="12.75">
      <c r="A95" t="s">
        <v>262</v>
      </c>
      <c r="B95" t="s">
        <v>263</v>
      </c>
      <c r="C95">
        <f>IF(ISNUMBER(MATCH(A95,ranking!$D$9:$D$503,0)),1,0)</f>
        <v>0</v>
      </c>
    </row>
    <row r="96" spans="1:3" ht="12.75">
      <c r="A96" t="s">
        <v>264</v>
      </c>
      <c r="B96" t="s">
        <v>265</v>
      </c>
      <c r="C96">
        <f>IF(ISNUMBER(MATCH(A96,ranking!$D$9:$D$503,0)),1,0)</f>
        <v>0</v>
      </c>
    </row>
    <row r="97" spans="1:3" ht="12.75">
      <c r="A97" t="s">
        <v>266</v>
      </c>
      <c r="B97" t="s">
        <v>267</v>
      </c>
      <c r="C97">
        <f>IF(ISNUMBER(MATCH(A97,ranking!$D$9:$D$503,0)),1,0)</f>
        <v>0</v>
      </c>
    </row>
    <row r="98" spans="1:3" ht="12.75">
      <c r="A98" t="s">
        <v>268</v>
      </c>
      <c r="B98" t="s">
        <v>269</v>
      </c>
      <c r="C98">
        <f>IF(ISNUMBER(MATCH(A98,ranking!$D$9:$D$503,0)),1,0)</f>
        <v>0</v>
      </c>
    </row>
    <row r="99" spans="1:3" ht="12.75">
      <c r="A99" t="s">
        <v>270</v>
      </c>
      <c r="B99" t="s">
        <v>271</v>
      </c>
      <c r="C99">
        <f>IF(ISNUMBER(MATCH(A99,ranking!$D$9:$D$503,0)),1,0)</f>
        <v>0</v>
      </c>
    </row>
    <row r="100" spans="1:3" ht="12.75">
      <c r="A100" t="s">
        <v>272</v>
      </c>
      <c r="B100" t="s">
        <v>273</v>
      </c>
      <c r="C100">
        <f>IF(ISNUMBER(MATCH(A100,ranking!$D$9:$D$503,0)),1,0)</f>
        <v>0</v>
      </c>
    </row>
    <row r="101" spans="1:3" ht="12.75">
      <c r="A101" t="s">
        <v>274</v>
      </c>
      <c r="B101" t="s">
        <v>275</v>
      </c>
      <c r="C101">
        <f>IF(ISNUMBER(MATCH(A101,ranking!$D$9:$D$503,0)),1,0)</f>
        <v>0</v>
      </c>
    </row>
    <row r="102" spans="1:3" ht="12.75">
      <c r="A102" t="s">
        <v>276</v>
      </c>
      <c r="B102" t="s">
        <v>277</v>
      </c>
      <c r="C102">
        <f>IF(ISNUMBER(MATCH(A102,ranking!$D$9:$D$503,0)),1,0)</f>
        <v>0</v>
      </c>
    </row>
    <row r="103" spans="1:3" ht="12.75">
      <c r="A103" t="s">
        <v>278</v>
      </c>
      <c r="B103" t="s">
        <v>279</v>
      </c>
      <c r="C103">
        <f>IF(ISNUMBER(MATCH(A103,ranking!$D$9:$D$503,0)),1,0)</f>
        <v>0</v>
      </c>
    </row>
    <row r="104" spans="1:3" ht="12.75">
      <c r="A104" t="s">
        <v>280</v>
      </c>
      <c r="B104" t="s">
        <v>281</v>
      </c>
      <c r="C104">
        <f>IF(ISNUMBER(MATCH(A104,ranking!$D$9:$D$503,0)),1,0)</f>
        <v>0</v>
      </c>
    </row>
    <row r="105" spans="1:3" ht="12.75">
      <c r="A105" t="s">
        <v>282</v>
      </c>
      <c r="B105" t="s">
        <v>283</v>
      </c>
      <c r="C105">
        <f>IF(ISNUMBER(MATCH(A105,ranking!$D$9:$D$503,0)),1,0)</f>
        <v>0</v>
      </c>
    </row>
    <row r="106" spans="1:3" ht="12.75">
      <c r="A106" t="s">
        <v>284</v>
      </c>
      <c r="B106" t="s">
        <v>285</v>
      </c>
      <c r="C106">
        <f>IF(ISNUMBER(MATCH(A106,ranking!$D$9:$D$503,0)),1,0)</f>
        <v>0</v>
      </c>
    </row>
    <row r="107" spans="1:3" ht="12.75">
      <c r="A107" t="s">
        <v>286</v>
      </c>
      <c r="B107" t="s">
        <v>287</v>
      </c>
      <c r="C107">
        <f>IF(ISNUMBER(MATCH(A107,ranking!$D$9:$D$503,0)),1,0)</f>
        <v>0</v>
      </c>
    </row>
    <row r="108" spans="1:3" ht="12.75">
      <c r="A108" t="s">
        <v>288</v>
      </c>
      <c r="B108" t="s">
        <v>289</v>
      </c>
      <c r="C108">
        <f>IF(ISNUMBER(MATCH(A108,ranking!$D$9:$D$503,0)),1,0)</f>
        <v>0</v>
      </c>
    </row>
    <row r="109" spans="1:3" ht="12.75">
      <c r="A109" t="s">
        <v>290</v>
      </c>
      <c r="B109" t="s">
        <v>291</v>
      </c>
      <c r="C109">
        <f>IF(ISNUMBER(MATCH(A109,ranking!$D$9:$D$503,0)),1,0)</f>
        <v>0</v>
      </c>
    </row>
    <row r="110" spans="1:3" ht="12.75">
      <c r="A110" t="s">
        <v>292</v>
      </c>
      <c r="B110" t="s">
        <v>293</v>
      </c>
      <c r="C110">
        <f>IF(ISNUMBER(MATCH(A110,ranking!$D$9:$D$503,0)),1,0)</f>
        <v>0</v>
      </c>
    </row>
    <row r="111" spans="1:3" ht="12.75">
      <c r="A111" t="s">
        <v>294</v>
      </c>
      <c r="B111" t="s">
        <v>295</v>
      </c>
      <c r="C111">
        <f>IF(ISNUMBER(MATCH(A111,ranking!$D$9:$D$503,0)),1,0)</f>
        <v>0</v>
      </c>
    </row>
    <row r="112" spans="1:3" ht="12.75">
      <c r="A112" t="s">
        <v>296</v>
      </c>
      <c r="B112" t="s">
        <v>297</v>
      </c>
      <c r="C112">
        <f>IF(ISNUMBER(MATCH(A112,ranking!$D$9:$D$503,0)),1,0)</f>
        <v>0</v>
      </c>
    </row>
    <row r="113" spans="1:3" ht="12.75">
      <c r="A113" t="s">
        <v>298</v>
      </c>
      <c r="B113" t="s">
        <v>299</v>
      </c>
      <c r="C113">
        <f>IF(ISNUMBER(MATCH(A113,ranking!$D$9:$D$503,0)),1,0)</f>
        <v>0</v>
      </c>
    </row>
    <row r="114" spans="1:3" ht="12.75">
      <c r="A114" t="s">
        <v>16</v>
      </c>
      <c r="B114" t="s">
        <v>300</v>
      </c>
      <c r="C114">
        <f>IF(ISNUMBER(MATCH(A114,ranking!$D$9:$D$503,0)),1,0)</f>
        <v>1</v>
      </c>
    </row>
    <row r="115" spans="1:3" ht="12.75">
      <c r="A115" t="s">
        <v>301</v>
      </c>
      <c r="B115" t="s">
        <v>302</v>
      </c>
      <c r="C115">
        <f>IF(ISNUMBER(MATCH(A115,ranking!$D$9:$D$503,0)),1,0)</f>
        <v>0</v>
      </c>
    </row>
    <row r="116" spans="1:3" ht="12.75">
      <c r="A116" t="s">
        <v>303</v>
      </c>
      <c r="B116" t="s">
        <v>304</v>
      </c>
      <c r="C116">
        <f>IF(ISNUMBER(MATCH(A116,ranking!$D$9:$D$503,0)),1,0)</f>
        <v>0</v>
      </c>
    </row>
    <row r="117" spans="1:3" ht="12.75">
      <c r="A117" t="s">
        <v>305</v>
      </c>
      <c r="B117" t="s">
        <v>306</v>
      </c>
      <c r="C117">
        <f>IF(ISNUMBER(MATCH(A117,ranking!$D$9:$D$503,0)),1,0)</f>
        <v>0</v>
      </c>
    </row>
    <row r="118" spans="1:3" ht="12.75">
      <c r="A118" t="s">
        <v>307</v>
      </c>
      <c r="B118" t="s">
        <v>308</v>
      </c>
      <c r="C118">
        <f>IF(ISNUMBER(MATCH(A118,ranking!$D$9:$D$503,0)),1,0)</f>
        <v>0</v>
      </c>
    </row>
    <row r="119" spans="1:3" ht="12.75">
      <c r="A119" t="s">
        <v>309</v>
      </c>
      <c r="B119" t="s">
        <v>310</v>
      </c>
      <c r="C119">
        <f>IF(ISNUMBER(MATCH(A119,ranking!$D$9:$D$503,0)),1,0)</f>
        <v>0</v>
      </c>
    </row>
    <row r="120" spans="1:3" ht="12.75">
      <c r="A120" t="s">
        <v>311</v>
      </c>
      <c r="B120" t="s">
        <v>312</v>
      </c>
      <c r="C120">
        <f>IF(ISNUMBER(MATCH(A120,ranking!$D$9:$D$503,0)),1,0)</f>
        <v>1</v>
      </c>
    </row>
    <row r="121" spans="1:3" ht="12.75">
      <c r="A121" t="s">
        <v>313</v>
      </c>
      <c r="B121" t="s">
        <v>314</v>
      </c>
      <c r="C121">
        <f>IF(ISNUMBER(MATCH(A121,ranking!$D$9:$D$503,0)),1,0)</f>
        <v>0</v>
      </c>
    </row>
    <row r="122" spans="1:3" ht="12.75">
      <c r="A122" t="s">
        <v>315</v>
      </c>
      <c r="B122" t="s">
        <v>316</v>
      </c>
      <c r="C122">
        <f>IF(ISNUMBER(MATCH(A122,ranking!$D$9:$D$503,0)),1,0)</f>
        <v>0</v>
      </c>
    </row>
    <row r="123" spans="1:3" ht="12.75">
      <c r="A123" t="s">
        <v>317</v>
      </c>
      <c r="B123" t="s">
        <v>318</v>
      </c>
      <c r="C123">
        <f>IF(ISNUMBER(MATCH(A123,ranking!$D$9:$D$503,0)),1,0)</f>
        <v>0</v>
      </c>
    </row>
    <row r="124" spans="1:3" ht="12.75">
      <c r="A124" t="s">
        <v>319</v>
      </c>
      <c r="B124" t="s">
        <v>320</v>
      </c>
      <c r="C124">
        <f>IF(ISNUMBER(MATCH(A124,ranking!$D$9:$D$503,0)),1,0)</f>
        <v>0</v>
      </c>
    </row>
    <row r="125" spans="1:3" ht="12.75">
      <c r="A125" t="s">
        <v>321</v>
      </c>
      <c r="B125" t="s">
        <v>322</v>
      </c>
      <c r="C125">
        <f>IF(ISNUMBER(MATCH(A125,ranking!$D$9:$D$503,0)),1,0)</f>
        <v>0</v>
      </c>
    </row>
    <row r="126" spans="1:3" ht="12.75">
      <c r="A126" t="s">
        <v>323</v>
      </c>
      <c r="B126" t="s">
        <v>324</v>
      </c>
      <c r="C126">
        <f>IF(ISNUMBER(MATCH(A126,ranking!$D$9:$D$503,0)),1,0)</f>
        <v>0</v>
      </c>
    </row>
    <row r="127" spans="1:3" ht="12.75">
      <c r="A127" t="s">
        <v>325</v>
      </c>
      <c r="B127" t="s">
        <v>326</v>
      </c>
      <c r="C127">
        <f>IF(ISNUMBER(MATCH(A127,ranking!$D$9:$D$503,0)),1,0)</f>
        <v>0</v>
      </c>
    </row>
    <row r="128" spans="1:3" ht="12.75">
      <c r="A128" t="s">
        <v>327</v>
      </c>
      <c r="B128" t="s">
        <v>328</v>
      </c>
      <c r="C128">
        <f>IF(ISNUMBER(MATCH(A128,ranking!$D$9:$D$503,0)),1,0)</f>
        <v>0</v>
      </c>
    </row>
    <row r="129" spans="1:3" ht="12.75">
      <c r="A129" t="s">
        <v>329</v>
      </c>
      <c r="B129" t="s">
        <v>330</v>
      </c>
      <c r="C129">
        <f>IF(ISNUMBER(MATCH(A129,ranking!$D$9:$D$503,0)),1,0)</f>
        <v>0</v>
      </c>
    </row>
    <row r="130" spans="1:3" ht="12.75">
      <c r="A130" t="s">
        <v>331</v>
      </c>
      <c r="B130" t="s">
        <v>332</v>
      </c>
      <c r="C130">
        <f>IF(ISNUMBER(MATCH(A130,ranking!$D$9:$D$503,0)),1,0)</f>
        <v>0</v>
      </c>
    </row>
    <row r="131" spans="1:3" ht="12.75">
      <c r="A131" t="s">
        <v>333</v>
      </c>
      <c r="B131" t="s">
        <v>334</v>
      </c>
      <c r="C131">
        <f>IF(ISNUMBER(MATCH(A131,ranking!$D$9:$D$503,0)),1,0)</f>
        <v>0</v>
      </c>
    </row>
    <row r="132" spans="1:3" ht="12.75">
      <c r="A132" t="s">
        <v>335</v>
      </c>
      <c r="B132" t="s">
        <v>336</v>
      </c>
      <c r="C132">
        <f>IF(ISNUMBER(MATCH(A132,ranking!$D$9:$D$503,0)),1,0)</f>
        <v>1</v>
      </c>
    </row>
    <row r="133" spans="1:3" ht="12.75">
      <c r="A133" t="s">
        <v>337</v>
      </c>
      <c r="B133" t="s">
        <v>338</v>
      </c>
      <c r="C133">
        <f>IF(ISNUMBER(MATCH(A133,ranking!$D$9:$D$503,0)),1,0)</f>
        <v>0</v>
      </c>
    </row>
    <row r="134" spans="1:3" ht="12.75">
      <c r="A134" t="s">
        <v>339</v>
      </c>
      <c r="B134" t="s">
        <v>340</v>
      </c>
      <c r="C134">
        <f>IF(ISNUMBER(MATCH(A134,ranking!$D$9:$D$503,0)),1,0)</f>
        <v>0</v>
      </c>
    </row>
    <row r="135" spans="1:3" ht="12.75">
      <c r="A135" t="s">
        <v>341</v>
      </c>
      <c r="B135" t="s">
        <v>342</v>
      </c>
      <c r="C135">
        <f>IF(ISNUMBER(MATCH(A135,ranking!$D$9:$D$503,0)),1,0)</f>
        <v>0</v>
      </c>
    </row>
    <row r="136" spans="1:3" ht="12.75">
      <c r="A136" t="s">
        <v>343</v>
      </c>
      <c r="B136" t="s">
        <v>344</v>
      </c>
      <c r="C136">
        <f>IF(ISNUMBER(MATCH(A136,ranking!$D$9:$D$503,0)),1,0)</f>
        <v>0</v>
      </c>
    </row>
    <row r="137" spans="1:3" ht="12.75">
      <c r="A137" t="s">
        <v>345</v>
      </c>
      <c r="B137" t="s">
        <v>346</v>
      </c>
      <c r="C137">
        <f>IF(ISNUMBER(MATCH(A137,ranking!$D$9:$D$503,0)),1,0)</f>
        <v>0</v>
      </c>
    </row>
    <row r="138" spans="1:3" ht="12.75">
      <c r="A138" t="s">
        <v>347</v>
      </c>
      <c r="B138" t="s">
        <v>348</v>
      </c>
      <c r="C138">
        <f>IF(ISNUMBER(MATCH(A138,ranking!$D$9:$D$503,0)),1,0)</f>
        <v>0</v>
      </c>
    </row>
    <row r="139" spans="1:3" ht="12.75">
      <c r="A139" t="s">
        <v>349</v>
      </c>
      <c r="B139" t="s">
        <v>350</v>
      </c>
      <c r="C139">
        <f>IF(ISNUMBER(MATCH(A139,ranking!$D$9:$D$503,0)),1,0)</f>
        <v>0</v>
      </c>
    </row>
    <row r="140" spans="1:3" ht="12.75">
      <c r="A140" t="s">
        <v>351</v>
      </c>
      <c r="B140" t="s">
        <v>352</v>
      </c>
      <c r="C140">
        <f>IF(ISNUMBER(MATCH(A140,ranking!$D$9:$D$503,0)),1,0)</f>
        <v>0</v>
      </c>
    </row>
    <row r="141" spans="1:3" ht="12.75">
      <c r="A141" t="s">
        <v>353</v>
      </c>
      <c r="B141" t="s">
        <v>354</v>
      </c>
      <c r="C141">
        <f>IF(ISNUMBER(MATCH(A141,ranking!$D$9:$D$503,0)),1,0)</f>
        <v>0</v>
      </c>
    </row>
    <row r="142" spans="1:3" ht="12.75">
      <c r="A142" t="s">
        <v>355</v>
      </c>
      <c r="B142" t="s">
        <v>356</v>
      </c>
      <c r="C142">
        <f>IF(ISNUMBER(MATCH(A142,ranking!$D$9:$D$503,0)),1,0)</f>
        <v>0</v>
      </c>
    </row>
    <row r="143" spans="1:3" ht="12.75">
      <c r="A143" t="s">
        <v>357</v>
      </c>
      <c r="B143" t="s">
        <v>358</v>
      </c>
      <c r="C143">
        <f>IF(ISNUMBER(MATCH(A143,ranking!$D$9:$D$503,0)),1,0)</f>
        <v>0</v>
      </c>
    </row>
    <row r="144" spans="1:3" ht="12.75">
      <c r="A144" t="s">
        <v>24</v>
      </c>
      <c r="B144" t="s">
        <v>359</v>
      </c>
      <c r="C144">
        <f>IF(ISNUMBER(MATCH(A144,ranking!$D$9:$D$503,0)),1,0)</f>
        <v>1</v>
      </c>
    </row>
    <row r="145" spans="1:3" ht="12.75">
      <c r="A145" t="s">
        <v>360</v>
      </c>
      <c r="B145" t="s">
        <v>361</v>
      </c>
      <c r="C145">
        <f>IF(ISNUMBER(MATCH(A145,ranking!$D$9:$D$503,0)),1,0)</f>
        <v>0</v>
      </c>
    </row>
    <row r="146" spans="1:3" ht="12.75">
      <c r="A146" t="s">
        <v>362</v>
      </c>
      <c r="B146" t="s">
        <v>363</v>
      </c>
      <c r="C146">
        <f>IF(ISNUMBER(MATCH(A146,ranking!$D$9:$D$503,0)),1,0)</f>
        <v>0</v>
      </c>
    </row>
    <row r="147" spans="1:3" ht="12.75">
      <c r="A147" t="s">
        <v>364</v>
      </c>
      <c r="B147" t="s">
        <v>365</v>
      </c>
      <c r="C147">
        <f>IF(ISNUMBER(MATCH(A147,ranking!$D$9:$D$503,0)),1,0)</f>
        <v>0</v>
      </c>
    </row>
    <row r="148" spans="1:3" ht="12.75">
      <c r="A148" t="s">
        <v>366</v>
      </c>
      <c r="B148" t="s">
        <v>367</v>
      </c>
      <c r="C148">
        <f>IF(ISNUMBER(MATCH(A148,ranking!$D$9:$D$503,0)),1,0)</f>
        <v>0</v>
      </c>
    </row>
    <row r="149" spans="1:3" ht="12.75">
      <c r="A149" t="s">
        <v>368</v>
      </c>
      <c r="B149" t="s">
        <v>369</v>
      </c>
      <c r="C149">
        <f>IF(ISNUMBER(MATCH(A149,ranking!$D$9:$D$503,0)),1,0)</f>
        <v>0</v>
      </c>
    </row>
    <row r="150" spans="1:3" ht="12.75">
      <c r="A150" t="s">
        <v>370</v>
      </c>
      <c r="B150" t="s">
        <v>371</v>
      </c>
      <c r="C150">
        <f>IF(ISNUMBER(MATCH(A150,ranking!$D$9:$D$503,0)),1,0)</f>
        <v>0</v>
      </c>
    </row>
    <row r="151" spans="1:3" ht="12.75">
      <c r="A151" t="s">
        <v>372</v>
      </c>
      <c r="B151" t="s">
        <v>373</v>
      </c>
      <c r="C151">
        <f>IF(ISNUMBER(MATCH(A151,ranking!$D$9:$D$503,0)),1,0)</f>
        <v>0</v>
      </c>
    </row>
    <row r="152" spans="1:3" ht="12.75">
      <c r="A152" t="s">
        <v>374</v>
      </c>
      <c r="B152" t="s">
        <v>375</v>
      </c>
      <c r="C152">
        <f>IF(ISNUMBER(MATCH(A152,ranking!$D$9:$D$503,0)),1,0)</f>
        <v>0</v>
      </c>
    </row>
    <row r="153" spans="1:3" ht="12.75">
      <c r="A153" t="s">
        <v>376</v>
      </c>
      <c r="B153" t="s">
        <v>377</v>
      </c>
      <c r="C153">
        <f>IF(ISNUMBER(MATCH(A153,ranking!$D$9:$D$503,0)),1,0)</f>
        <v>0</v>
      </c>
    </row>
    <row r="154" spans="1:3" ht="12.75">
      <c r="A154" t="s">
        <v>378</v>
      </c>
      <c r="B154" t="s">
        <v>379</v>
      </c>
      <c r="C154">
        <f>IF(ISNUMBER(MATCH(A154,ranking!$D$9:$D$503,0)),1,0)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</cp:lastModifiedBy>
  <dcterms:created xsi:type="dcterms:W3CDTF">2005-05-14T09:00:21Z</dcterms:created>
  <dcterms:modified xsi:type="dcterms:W3CDTF">2006-05-14T22:25:23Z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