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168" windowWidth="10476" windowHeight="12996"/>
  </bookViews>
  <sheets>
    <sheet name="Punkte" sheetId="1" r:id="rId1"/>
    <sheet name="Statistik" sheetId="2" r:id="rId2"/>
  </sheets>
  <definedNames>
    <definedName name="_xlnm._FilterDatabase" localSheetId="1" hidden="1">Statistik!$B$3:$AO$39</definedName>
    <definedName name="_xlnm.Print_Area" localSheetId="0">Punkte!$A$1:$AE$35</definedName>
  </definedNames>
  <calcPr calcId="145621"/>
</workbook>
</file>

<file path=xl/calcChain.xml><?xml version="1.0" encoding="utf-8"?>
<calcChain xmlns="http://schemas.openxmlformats.org/spreadsheetml/2006/main">
  <c r="AG35" i="1" l="1"/>
  <c r="AF35" i="1"/>
  <c r="AB35" i="1" l="1"/>
  <c r="AA35" i="1"/>
  <c r="H35" i="1"/>
  <c r="G35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4" i="2"/>
  <c r="V44" i="2" l="1"/>
  <c r="AB40" i="1"/>
  <c r="AA40" i="1"/>
  <c r="U44" i="2"/>
  <c r="U30" i="2" l="1"/>
  <c r="AE30" i="1" l="1"/>
  <c r="AB30" i="1"/>
  <c r="AA30" i="1"/>
  <c r="E30" i="1"/>
  <c r="AC30" i="1" l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U26" i="2"/>
  <c r="U21" i="2"/>
  <c r="U6" i="2"/>
  <c r="U7" i="2"/>
  <c r="U27" i="2"/>
  <c r="U29" i="2"/>
  <c r="U4" i="2"/>
  <c r="U11" i="2"/>
  <c r="U18" i="2"/>
  <c r="U34" i="2"/>
  <c r="U10" i="2"/>
  <c r="U19" i="2"/>
  <c r="U31" i="2"/>
  <c r="U9" i="2"/>
  <c r="U25" i="2"/>
  <c r="U28" i="2"/>
  <c r="U20" i="2"/>
  <c r="U22" i="2"/>
  <c r="U5" i="2"/>
  <c r="U12" i="2"/>
  <c r="U14" i="2"/>
  <c r="U13" i="2"/>
  <c r="U16" i="2"/>
  <c r="U8" i="2"/>
  <c r="U32" i="2"/>
  <c r="U23" i="2"/>
  <c r="U15" i="2"/>
  <c r="U33" i="2"/>
  <c r="AE10" i="1" l="1"/>
  <c r="AB10" i="1"/>
  <c r="AA10" i="1"/>
  <c r="E10" i="1"/>
  <c r="AE18" i="1"/>
  <c r="AB18" i="1"/>
  <c r="AA18" i="1"/>
  <c r="E18" i="1"/>
  <c r="AE17" i="1"/>
  <c r="AB17" i="1"/>
  <c r="AA17" i="1"/>
  <c r="E17" i="1"/>
  <c r="AC18" i="1" l="1"/>
  <c r="AC17" i="1"/>
  <c r="AC10" i="1"/>
  <c r="AE27" i="1"/>
  <c r="AB27" i="1"/>
  <c r="AA27" i="1"/>
  <c r="E27" i="1"/>
  <c r="AC27" i="1" l="1"/>
  <c r="E34" i="1"/>
  <c r="E19" i="1"/>
  <c r="E31" i="1"/>
  <c r="E9" i="1"/>
  <c r="E25" i="1"/>
  <c r="E28" i="1"/>
  <c r="E20" i="1"/>
  <c r="E22" i="1"/>
  <c r="E5" i="1"/>
  <c r="E12" i="1"/>
  <c r="E14" i="1"/>
  <c r="E13" i="1"/>
  <c r="E16" i="1"/>
  <c r="E8" i="1"/>
  <c r="E32" i="1"/>
  <c r="E23" i="1"/>
  <c r="E15" i="1"/>
  <c r="E33" i="1"/>
  <c r="E29" i="1"/>
  <c r="E4" i="1"/>
  <c r="E11" i="1"/>
  <c r="E26" i="1"/>
  <c r="E21" i="1"/>
  <c r="E6" i="1"/>
  <c r="E7" i="1"/>
  <c r="E24" i="1"/>
  <c r="AE21" i="1" l="1"/>
  <c r="AB21" i="1"/>
  <c r="AA21" i="1"/>
  <c r="W21" i="2" s="1"/>
  <c r="AE11" i="1"/>
  <c r="AB11" i="1"/>
  <c r="AA11" i="1"/>
  <c r="W11" i="2" s="1"/>
  <c r="AE33" i="1"/>
  <c r="AB33" i="1"/>
  <c r="AA33" i="1"/>
  <c r="AE29" i="1"/>
  <c r="AB29" i="1"/>
  <c r="AA29" i="1"/>
  <c r="W29" i="2" s="1"/>
  <c r="AE23" i="1"/>
  <c r="AB23" i="1"/>
  <c r="AA23" i="1"/>
  <c r="W23" i="2" s="1"/>
  <c r="AE32" i="1"/>
  <c r="AB32" i="1"/>
  <c r="AA32" i="1"/>
  <c r="AE13" i="1"/>
  <c r="AB13" i="1"/>
  <c r="AA13" i="1"/>
  <c r="AE12" i="1"/>
  <c r="AB12" i="1"/>
  <c r="AA12" i="1"/>
  <c r="W12" i="2" s="1"/>
  <c r="AE5" i="1"/>
  <c r="AB5" i="1"/>
  <c r="AA5" i="1"/>
  <c r="AE25" i="1"/>
  <c r="AB25" i="1"/>
  <c r="AA25" i="1"/>
  <c r="AE28" i="1"/>
  <c r="AB28" i="1"/>
  <c r="AA28" i="1"/>
  <c r="AE9" i="1"/>
  <c r="AB9" i="1"/>
  <c r="AA9" i="1"/>
  <c r="AE31" i="1"/>
  <c r="AB31" i="1"/>
  <c r="AA31" i="1"/>
  <c r="W31" i="2" s="1"/>
  <c r="AE34" i="1"/>
  <c r="AB34" i="1"/>
  <c r="AA34" i="1"/>
  <c r="W9" i="2" l="1"/>
  <c r="W33" i="2"/>
  <c r="W28" i="2"/>
  <c r="W30" i="2"/>
  <c r="AC23" i="1"/>
  <c r="AC31" i="1"/>
  <c r="AC25" i="1"/>
  <c r="AC13" i="1"/>
  <c r="AC34" i="1"/>
  <c r="AC32" i="1"/>
  <c r="AC29" i="1"/>
  <c r="AC11" i="1"/>
  <c r="AC21" i="1"/>
  <c r="AC33" i="1"/>
  <c r="AC28" i="1"/>
  <c r="AC9" i="1"/>
  <c r="AC5" i="1"/>
  <c r="AC12" i="1"/>
  <c r="W25" i="2"/>
  <c r="U24" i="2" l="1"/>
  <c r="AE6" i="1" l="1"/>
  <c r="AB6" i="1"/>
  <c r="AA6" i="1"/>
  <c r="W6" i="2" l="1"/>
  <c r="W18" i="2"/>
  <c r="AC6" i="1"/>
  <c r="AA24" i="1"/>
  <c r="W24" i="2" s="1"/>
  <c r="AB24" i="1"/>
  <c r="AA19" i="1"/>
  <c r="AB19" i="1"/>
  <c r="AC19" i="1" s="1"/>
  <c r="AA20" i="1"/>
  <c r="AB20" i="1"/>
  <c r="AA22" i="1"/>
  <c r="AB22" i="1"/>
  <c r="AA14" i="1"/>
  <c r="W14" i="2" s="1"/>
  <c r="AB14" i="1"/>
  <c r="AA16" i="1"/>
  <c r="AB16" i="1"/>
  <c r="AA8" i="1"/>
  <c r="AB8" i="1"/>
  <c r="AA15" i="1"/>
  <c r="AB15" i="1"/>
  <c r="AA4" i="1"/>
  <c r="AB4" i="1"/>
  <c r="AA26" i="1"/>
  <c r="AB26" i="1"/>
  <c r="AC26" i="1" s="1"/>
  <c r="AA7" i="1"/>
  <c r="AB7" i="1"/>
  <c r="AC15" i="1" l="1"/>
  <c r="AC22" i="1"/>
  <c r="W7" i="2"/>
  <c r="W34" i="2"/>
  <c r="W8" i="2"/>
  <c r="W10" i="2"/>
  <c r="W26" i="2"/>
  <c r="W27" i="2"/>
  <c r="W16" i="2"/>
  <c r="W5" i="2"/>
  <c r="W19" i="2"/>
  <c r="W13" i="2"/>
  <c r="W4" i="2"/>
  <c r="W15" i="2"/>
  <c r="W22" i="2"/>
  <c r="W32" i="2"/>
  <c r="W20" i="2"/>
  <c r="AC4" i="1"/>
  <c r="AC14" i="1"/>
  <c r="AC24" i="1"/>
  <c r="AC20" i="1"/>
  <c r="AC16" i="1"/>
  <c r="AC8" i="1"/>
  <c r="AC7" i="1"/>
  <c r="A19" i="1" l="1"/>
  <c r="A27" i="1"/>
  <c r="A13" i="1"/>
  <c r="A29" i="1"/>
  <c r="A22" i="1"/>
  <c r="A7" i="1"/>
  <c r="A9" i="1"/>
  <c r="A5" i="1"/>
  <c r="A24" i="1"/>
  <c r="A15" i="1"/>
  <c r="A32" i="1"/>
  <c r="A17" i="1"/>
  <c r="A26" i="1"/>
  <c r="A11" i="1"/>
  <c r="A14" i="1"/>
  <c r="A6" i="1"/>
  <c r="A25" i="1"/>
  <c r="A16" i="1"/>
  <c r="A28" i="1"/>
  <c r="A30" i="1"/>
  <c r="A34" i="1"/>
  <c r="A4" i="1"/>
  <c r="A33" i="1"/>
  <c r="A18" i="1"/>
  <c r="A8" i="1"/>
  <c r="A23" i="1"/>
  <c r="A21" i="1"/>
  <c r="A10" i="1"/>
  <c r="A20" i="1"/>
  <c r="A31" i="1"/>
  <c r="A12" i="1"/>
  <c r="U17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T36" i="2"/>
  <c r="T37" i="2" s="1"/>
  <c r="S36" i="2"/>
  <c r="S37" i="2" s="1"/>
  <c r="R36" i="2"/>
  <c r="R37" i="2" s="1"/>
  <c r="Q36" i="2"/>
  <c r="Q37" i="2" s="1"/>
  <c r="P36" i="2"/>
  <c r="P37" i="2" s="1"/>
  <c r="O36" i="2"/>
  <c r="O37" i="2" s="1"/>
  <c r="N36" i="2"/>
  <c r="N37" i="2" s="1"/>
  <c r="M36" i="2"/>
  <c r="M37" i="2" s="1"/>
  <c r="L36" i="2"/>
  <c r="L37" i="2" s="1"/>
  <c r="K36" i="2"/>
  <c r="K37" i="2" s="1"/>
  <c r="J36" i="2"/>
  <c r="J37" i="2" s="1"/>
  <c r="I36" i="2"/>
  <c r="I37" i="2" s="1"/>
  <c r="H36" i="2"/>
  <c r="H37" i="2" s="1"/>
  <c r="G36" i="2"/>
  <c r="G37" i="2" s="1"/>
  <c r="F36" i="2"/>
  <c r="F37" i="2" s="1"/>
  <c r="E36" i="2"/>
  <c r="E37" i="2" s="1"/>
  <c r="D36" i="2"/>
  <c r="D37" i="2" s="1"/>
  <c r="C36" i="2"/>
  <c r="C37" i="2" s="1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W17" i="2" l="1"/>
  <c r="U35" i="2"/>
  <c r="AD5" i="1"/>
  <c r="AD31" i="1"/>
  <c r="AD34" i="1"/>
  <c r="AD18" i="1"/>
  <c r="AD33" i="1"/>
  <c r="AD10" i="1"/>
  <c r="AD29" i="1"/>
  <c r="AD28" i="1"/>
  <c r="AD23" i="1"/>
  <c r="AD27" i="1"/>
  <c r="AD6" i="1"/>
  <c r="AD12" i="1"/>
  <c r="AD9" i="1"/>
  <c r="AD11" i="1"/>
  <c r="AD30" i="1"/>
  <c r="AD17" i="1"/>
  <c r="AD21" i="1"/>
  <c r="AD32" i="1"/>
  <c r="AD13" i="1"/>
  <c r="AD25" i="1"/>
  <c r="S41" i="2"/>
  <c r="T41" i="2"/>
  <c r="R41" i="2"/>
  <c r="O41" i="2"/>
  <c r="P41" i="2"/>
  <c r="Q41" i="2"/>
  <c r="L41" i="2"/>
  <c r="N41" i="2"/>
  <c r="M41" i="2"/>
  <c r="K41" i="2"/>
  <c r="J41" i="2"/>
  <c r="I41" i="2"/>
  <c r="G41" i="2"/>
  <c r="F41" i="2"/>
  <c r="H41" i="2"/>
  <c r="D41" i="2"/>
  <c r="E41" i="2"/>
  <c r="C41" i="2"/>
  <c r="AE20" i="1"/>
  <c r="AE19" i="1" l="1"/>
  <c r="AE8" i="1"/>
  <c r="AE26" i="1"/>
  <c r="AE14" i="1"/>
  <c r="AE15" i="1"/>
  <c r="AE16" i="1"/>
  <c r="AE7" i="1" l="1"/>
  <c r="AE4" i="1"/>
  <c r="AE22" i="1"/>
  <c r="AE24" i="1"/>
  <c r="Z35" i="1"/>
  <c r="AE35" i="1"/>
  <c r="AD20" i="1" l="1"/>
  <c r="AD4" i="1"/>
  <c r="AD16" i="1"/>
  <c r="AD15" i="1"/>
  <c r="AD14" i="1"/>
  <c r="AD8" i="1"/>
  <c r="AD7" i="1"/>
  <c r="AD19" i="1"/>
  <c r="AD22" i="1"/>
  <c r="AD24" i="1"/>
  <c r="AD26" i="1"/>
</calcChain>
</file>

<file path=xl/comments1.xml><?xml version="1.0" encoding="utf-8"?>
<comments xmlns="http://schemas.openxmlformats.org/spreadsheetml/2006/main">
  <authors>
    <author>Axel</author>
  </authors>
  <commentList>
    <comment ref="AK22" authorId="0">
      <text>
        <r>
          <rPr>
            <b/>
            <sz val="9"/>
            <color indexed="81"/>
            <rFont val="Tahoma"/>
            <charset val="1"/>
          </rPr>
          <t>Axel:</t>
        </r>
        <r>
          <rPr>
            <sz val="9"/>
            <color indexed="81"/>
            <rFont val="Tahoma"/>
            <charset val="1"/>
          </rPr>
          <t xml:space="preserve">
richtiger Schlüssel, aber
 keine richtige Variante
</t>
        </r>
      </text>
    </comment>
    <comment ref="AK24" authorId="0">
      <text>
        <r>
          <rPr>
            <b/>
            <sz val="9"/>
            <color indexed="81"/>
            <rFont val="Tahoma"/>
            <charset val="1"/>
          </rPr>
          <t>Axel:</t>
        </r>
        <r>
          <rPr>
            <sz val="9"/>
            <color indexed="81"/>
            <rFont val="Tahoma"/>
            <charset val="1"/>
          </rPr>
          <t xml:space="preserve">
richtiger Schlüssel, aber
 keine richtige Variante
</t>
        </r>
      </text>
    </comment>
  </commentList>
</comments>
</file>

<file path=xl/sharedStrings.xml><?xml version="1.0" encoding="utf-8"?>
<sst xmlns="http://schemas.openxmlformats.org/spreadsheetml/2006/main" count="578" uniqueCount="201">
  <si>
    <t>Name</t>
  </si>
  <si>
    <t>Rating</t>
  </si>
  <si>
    <t>Czeremin, Claus</t>
  </si>
  <si>
    <t>Schäfer, Ronald</t>
  </si>
  <si>
    <t>Tummes, Boris</t>
  </si>
  <si>
    <t>Walther, Thomas</t>
  </si>
  <si>
    <t>Zude, Arno</t>
  </si>
  <si>
    <t>2#</t>
  </si>
  <si>
    <t>3#</t>
  </si>
  <si>
    <t>e.g.</t>
  </si>
  <si>
    <t>s#</t>
  </si>
  <si>
    <t>n#</t>
  </si>
  <si>
    <t>h#</t>
  </si>
  <si>
    <t>Total</t>
  </si>
  <si>
    <t>Land</t>
  </si>
  <si>
    <t>Titel</t>
  </si>
  <si>
    <t xml:space="preserve">Pte. </t>
  </si>
  <si>
    <t>Zeit</t>
  </si>
  <si>
    <t>Pte.</t>
  </si>
  <si>
    <t>Hilfsfeld</t>
  </si>
  <si>
    <t>Platz</t>
  </si>
  <si>
    <t>Durchschnitt</t>
  </si>
  <si>
    <t>Rang</t>
  </si>
  <si>
    <t xml:space="preserve"> </t>
  </si>
  <si>
    <t>GER</t>
  </si>
  <si>
    <t>GM</t>
  </si>
  <si>
    <t>FM</t>
  </si>
  <si>
    <t>Neef, Wilfried</t>
  </si>
  <si>
    <t>Performance</t>
  </si>
  <si>
    <t>+/-</t>
  </si>
  <si>
    <t>Banaszek, Marcin</t>
  </si>
  <si>
    <t>Rein, Andreas</t>
  </si>
  <si>
    <t>Rothwell, Stephen</t>
  </si>
  <si>
    <t>IM</t>
  </si>
  <si>
    <t>#2</t>
  </si>
  <si>
    <t>#3</t>
  </si>
  <si>
    <t>eg</t>
  </si>
  <si>
    <t>s#2</t>
  </si>
  <si>
    <t>s#3</t>
  </si>
  <si>
    <t>h#2</t>
  </si>
  <si>
    <t>h#3</t>
  </si>
  <si>
    <t>Summe</t>
  </si>
  <si>
    <t>Pkt: 5</t>
  </si>
  <si>
    <t>Pkt 0,5-4,5</t>
  </si>
  <si>
    <t xml:space="preserve">Pkt 0 (wrong key) </t>
  </si>
  <si>
    <t>Pkt - (no sol.)</t>
  </si>
  <si>
    <t>Schwierigkeit -Reihenfolge</t>
  </si>
  <si>
    <t>Geb.</t>
  </si>
  <si>
    <t>Cat.</t>
  </si>
  <si>
    <t>SUI</t>
  </si>
  <si>
    <t>Ott, Roland</t>
  </si>
  <si>
    <t>Wissmann, Dolf</t>
  </si>
  <si>
    <t>NED</t>
  </si>
  <si>
    <t>39. Deutsche Lösemeisterschaft 18.-19.4.2015 Hannover</t>
  </si>
  <si>
    <t>Buck, Holger</t>
  </si>
  <si>
    <t>Eilert, Marius</t>
  </si>
  <si>
    <t>Heuvel, Peter van den</t>
  </si>
  <si>
    <t>Loßin, Sven-Hendrik</t>
  </si>
  <si>
    <t>Müller, Winus</t>
  </si>
  <si>
    <t>Pfannkuche, Michael</t>
  </si>
  <si>
    <t>Reddmann, Hauke</t>
  </si>
  <si>
    <t>Richter, Frank</t>
  </si>
  <si>
    <t>Schnabel, Michael</t>
  </si>
  <si>
    <t>Schulze, Eberhard</t>
  </si>
  <si>
    <t>Selivanov, Andrej</t>
  </si>
  <si>
    <t>RUS</t>
  </si>
  <si>
    <t xml:space="preserve">Söllig, Martin </t>
  </si>
  <si>
    <t>Thannheiser, Thomas</t>
  </si>
  <si>
    <t>Uitenbroek, Hans</t>
  </si>
  <si>
    <t>Van Herck, Marcel</t>
  </si>
  <si>
    <t>BEL</t>
  </si>
  <si>
    <t>Kontr.</t>
  </si>
  <si>
    <t>o.k.?</t>
  </si>
  <si>
    <t>-</t>
  </si>
  <si>
    <t>Halfrating</t>
  </si>
  <si>
    <t>Stawarz, Pawel</t>
  </si>
  <si>
    <t>POL</t>
  </si>
  <si>
    <t>Axt, Hemmo</t>
  </si>
  <si>
    <t>Boer, Johan de</t>
  </si>
  <si>
    <t>Bulavka, Aleksandr</t>
  </si>
  <si>
    <t>Thoma, Andreas</t>
  </si>
  <si>
    <t>BLR</t>
  </si>
  <si>
    <t xml:space="preserve">sssnn   </t>
  </si>
  <si>
    <t>F888888888888888888</t>
  </si>
  <si>
    <t>Essmann, Julian</t>
  </si>
  <si>
    <t>1.sg8?</t>
  </si>
  <si>
    <t>1.lg2?</t>
  </si>
  <si>
    <t>1.se4?</t>
  </si>
  <si>
    <t>1.se8?</t>
  </si>
  <si>
    <t>1.se5?</t>
  </si>
  <si>
    <t>1.lb8?</t>
  </si>
  <si>
    <t>1.ta7?</t>
  </si>
  <si>
    <t>1.ke3?</t>
  </si>
  <si>
    <t>1.dc3?</t>
  </si>
  <si>
    <t>1.sd8?</t>
  </si>
  <si>
    <t>1.b8D?</t>
  </si>
  <si>
    <t>1.tc4?</t>
  </si>
  <si>
    <t>1.sd5??</t>
  </si>
  <si>
    <t>1.kg2?</t>
  </si>
  <si>
    <t>1.sa7?</t>
  </si>
  <si>
    <t>1.ta6?</t>
  </si>
  <si>
    <t>1.de2?</t>
  </si>
  <si>
    <t>1.d8L?</t>
  </si>
  <si>
    <t>-te1</t>
  </si>
  <si>
    <t>-td3</t>
  </si>
  <si>
    <t>-dr/-se5</t>
  </si>
  <si>
    <t>-ld3</t>
  </si>
  <si>
    <t>-te1,-ld3</t>
  </si>
  <si>
    <t>1.tb2?</t>
  </si>
  <si>
    <t>1.ld2?</t>
  </si>
  <si>
    <t>-sc4</t>
  </si>
  <si>
    <t>1.lb6?</t>
  </si>
  <si>
    <t>1.lg6?</t>
  </si>
  <si>
    <t>1.lb7?</t>
  </si>
  <si>
    <t>1.tb8?</t>
  </si>
  <si>
    <t>-lh3</t>
  </si>
  <si>
    <t>-d1D</t>
  </si>
  <si>
    <t>1.lg1?</t>
  </si>
  <si>
    <t>1.th5?</t>
  </si>
  <si>
    <t>-sc4,-td4</t>
  </si>
  <si>
    <t>1.tc5?</t>
  </si>
  <si>
    <t>1.lf4?</t>
  </si>
  <si>
    <t>1.tg5?</t>
  </si>
  <si>
    <t>1.ld6?</t>
  </si>
  <si>
    <t>1.te5?</t>
  </si>
  <si>
    <t>1.lg7?</t>
  </si>
  <si>
    <t>1.ab6?</t>
  </si>
  <si>
    <t>1...lb7?</t>
  </si>
  <si>
    <t>3...00</t>
  </si>
  <si>
    <t>1.le7?</t>
  </si>
  <si>
    <t>3...tf8?</t>
  </si>
  <si>
    <t>3.a7?</t>
  </si>
  <si>
    <t>5.kf7?</t>
  </si>
  <si>
    <t>2.tb3?</t>
  </si>
  <si>
    <t>3.le7?</t>
  </si>
  <si>
    <t>3...th4?</t>
  </si>
  <si>
    <t>3.le5?</t>
  </si>
  <si>
    <t>3.le6?</t>
  </si>
  <si>
    <t>1...lg7?</t>
  </si>
  <si>
    <t>2.tc1?</t>
  </si>
  <si>
    <t>1...?</t>
  </si>
  <si>
    <t>1.lh6?</t>
  </si>
  <si>
    <t>3.c8D?</t>
  </si>
  <si>
    <t>1.kg7?</t>
  </si>
  <si>
    <t>1.lc5?</t>
  </si>
  <si>
    <t>1...se7?</t>
  </si>
  <si>
    <t>3.?</t>
  </si>
  <si>
    <t>3.tc1?</t>
  </si>
  <si>
    <t>2.ta1?</t>
  </si>
  <si>
    <t>1.tc1?</t>
  </si>
  <si>
    <t>s#4</t>
  </si>
  <si>
    <t>#4</t>
  </si>
  <si>
    <t>#6</t>
  </si>
  <si>
    <t>-lc7</t>
  </si>
  <si>
    <t>-td8</t>
  </si>
  <si>
    <t>-s~</t>
  </si>
  <si>
    <t>-lc7,-td8</t>
  </si>
  <si>
    <t>1.db8?</t>
  </si>
  <si>
    <t>-hg5</t>
  </si>
  <si>
    <t>-lb4,-hg5</t>
  </si>
  <si>
    <t>1.ta4?</t>
  </si>
  <si>
    <t>-lb4,-lg4</t>
  </si>
  <si>
    <t>-lg4,-hg5</t>
  </si>
  <si>
    <t>-lb4</t>
  </si>
  <si>
    <t>1.dd3?</t>
  </si>
  <si>
    <t>1.h8S?</t>
  </si>
  <si>
    <t>1.tf8?</t>
  </si>
  <si>
    <t>1.ld7?</t>
  </si>
  <si>
    <t>1.ta5?</t>
  </si>
  <si>
    <t>-dd8</t>
  </si>
  <si>
    <t>1.kf8?</t>
  </si>
  <si>
    <t>1.te7?</t>
  </si>
  <si>
    <t>-tb7</t>
  </si>
  <si>
    <t>1.le6?</t>
  </si>
  <si>
    <t>-le3,-tb7</t>
  </si>
  <si>
    <t>1.da8?</t>
  </si>
  <si>
    <t>1.le8?</t>
  </si>
  <si>
    <t>1.sf8?</t>
  </si>
  <si>
    <t>1.sc3?</t>
  </si>
  <si>
    <t>1.db7?</t>
  </si>
  <si>
    <t>-dr.</t>
  </si>
  <si>
    <t>1.de8?</t>
  </si>
  <si>
    <t>1.dg4?</t>
  </si>
  <si>
    <t>-tg4,-dd8</t>
  </si>
  <si>
    <t>1.sg5?</t>
  </si>
  <si>
    <t>1.sc5?</t>
  </si>
  <si>
    <t>-tg4,-lg5</t>
  </si>
  <si>
    <t>1.ld3?</t>
  </si>
  <si>
    <t>ke3,dc3,dd3</t>
  </si>
  <si>
    <t>le7</t>
  </si>
  <si>
    <t>g1L</t>
  </si>
  <si>
    <t>ke3,ba4,dc3</t>
  </si>
  <si>
    <t>dc3,dd3</t>
  </si>
  <si>
    <t>ke3</t>
  </si>
  <si>
    <t>ke3,ba4</t>
  </si>
  <si>
    <t>ba4,dd3</t>
  </si>
  <si>
    <t>ke3,dd3</t>
  </si>
  <si>
    <t>lb5</t>
  </si>
  <si>
    <t>sc6,le7</t>
  </si>
  <si>
    <t>h#5</t>
  </si>
  <si>
    <t>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</si>
</sst>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Dashed">
        <color indexed="64"/>
      </right>
      <top/>
      <bottom style="thick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" fillId="0" borderId="3" xfId="0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164" fontId="2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0" fontId="0" fillId="0" borderId="5" xfId="0" applyBorder="1"/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/>
    <xf numFmtId="1" fontId="2" fillId="0" borderId="0" xfId="0" applyNumberFormat="1" applyFont="1" applyFill="1" applyBorder="1"/>
    <xf numFmtId="1" fontId="2" fillId="0" borderId="6" xfId="0" applyNumberFormat="1" applyFont="1" applyFill="1" applyBorder="1"/>
    <xf numFmtId="1" fontId="0" fillId="0" borderId="0" xfId="0" applyNumberFormat="1"/>
    <xf numFmtId="0" fontId="4" fillId="0" borderId="0" xfId="0" applyFont="1" applyBorder="1"/>
    <xf numFmtId="0" fontId="5" fillId="0" borderId="0" xfId="0" applyNumberFormat="1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164" fontId="4" fillId="0" borderId="0" xfId="0" applyNumberFormat="1" applyFont="1" applyBorder="1"/>
    <xf numFmtId="0" fontId="4" fillId="0" borderId="0" xfId="0" applyFont="1"/>
    <xf numFmtId="2" fontId="4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164" fontId="2" fillId="0" borderId="9" xfId="0" applyNumberFormat="1" applyFont="1" applyFill="1" applyBorder="1"/>
    <xf numFmtId="1" fontId="2" fillId="0" borderId="9" xfId="0" applyNumberFormat="1" applyFont="1" applyFill="1" applyBorder="1"/>
    <xf numFmtId="0" fontId="0" fillId="0" borderId="9" xfId="0" applyBorder="1"/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Protection="1">
      <protection locked="0"/>
    </xf>
    <xf numFmtId="14" fontId="4" fillId="0" borderId="0" xfId="0" applyNumberFormat="1" applyFont="1"/>
    <xf numFmtId="16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49" fontId="0" fillId="0" borderId="0" xfId="0" applyNumberFormat="1"/>
    <xf numFmtId="0" fontId="0" fillId="0" borderId="0" xfId="0" quotePrefix="1" applyFill="1" applyAlignment="1">
      <alignment horizontal="right"/>
    </xf>
    <xf numFmtId="2" fontId="0" fillId="0" borderId="0" xfId="0" applyNumberFormat="1" applyAlignment="1">
      <alignment horizontal="right"/>
    </xf>
    <xf numFmtId="0" fontId="7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0" fillId="0" borderId="0" xfId="0" applyFill="1"/>
    <xf numFmtId="0" fontId="1" fillId="0" borderId="6" xfId="0" applyFont="1" applyFill="1" applyBorder="1" applyProtection="1">
      <protection locked="0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Border="1"/>
    <xf numFmtId="0" fontId="8" fillId="0" borderId="6" xfId="0" applyFont="1" applyFill="1" applyBorder="1" applyProtection="1">
      <protection locked="0"/>
    </xf>
    <xf numFmtId="0" fontId="8" fillId="0" borderId="6" xfId="0" applyFont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" fontId="6" fillId="0" borderId="0" xfId="0" quotePrefix="1" applyNumberFormat="1" applyFont="1" applyFill="1" applyAlignment="1">
      <alignment horizontal="center"/>
    </xf>
    <xf numFmtId="1" fontId="4" fillId="0" borderId="0" xfId="0" applyNumberFormat="1" applyFont="1"/>
    <xf numFmtId="1" fontId="6" fillId="0" borderId="0" xfId="0" applyNumberFormat="1" applyFont="1"/>
    <xf numFmtId="1" fontId="4" fillId="2" borderId="0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2" fillId="0" borderId="0" xfId="0" quotePrefix="1" applyFont="1" applyAlignment="1">
      <alignment horizontal="right"/>
    </xf>
    <xf numFmtId="0" fontId="2" fillId="0" borderId="0" xfId="0" applyFont="1"/>
    <xf numFmtId="14" fontId="3" fillId="0" borderId="12" xfId="0" applyNumberFormat="1" applyFont="1" applyFill="1" applyBorder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/>
    <xf numFmtId="0" fontId="4" fillId="0" borderId="6" xfId="0" applyNumberFormat="1" applyFont="1" applyFill="1" applyBorder="1" applyAlignment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1" fontId="6" fillId="0" borderId="6" xfId="0" quotePrefix="1" applyNumberFormat="1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1" fontId="4" fillId="0" borderId="6" xfId="0" applyNumberFormat="1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/>
    <xf numFmtId="164" fontId="4" fillId="0" borderId="6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4" fillId="0" borderId="6" xfId="0" applyFont="1" applyBorder="1" applyProtection="1">
      <protection locked="0"/>
    </xf>
    <xf numFmtId="0" fontId="5" fillId="0" borderId="6" xfId="0" applyNumberFormat="1" applyFont="1" applyFill="1" applyBorder="1" applyAlignment="1" applyProtection="1">
      <protection locked="0"/>
    </xf>
    <xf numFmtId="1" fontId="4" fillId="0" borderId="6" xfId="0" applyNumberFormat="1" applyFont="1" applyBorder="1"/>
    <xf numFmtId="1" fontId="5" fillId="0" borderId="0" xfId="0" applyNumberFormat="1" applyFont="1" applyFill="1" applyBorder="1" applyAlignment="1" applyProtection="1">
      <protection locked="0"/>
    </xf>
    <xf numFmtId="1" fontId="5" fillId="0" borderId="6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FD44"/>
  <sheetViews>
    <sheetView tabSelected="1" zoomScale="90" zoomScaleNormal="9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V12" sqref="V12"/>
    </sheetView>
  </sheetViews>
  <sheetFormatPr baseColWidth="10" defaultColWidth="9.109375" defaultRowHeight="13.2" x14ac:dyDescent="0.25"/>
  <cols>
    <col min="1" max="1" width="5.33203125" bestFit="1" customWidth="1"/>
    <col min="2" max="2" width="23.21875" customWidth="1"/>
    <col min="3" max="3" width="6.21875" bestFit="1" customWidth="1"/>
    <col min="4" max="4" width="4.6640625" style="49" bestFit="1" customWidth="1"/>
    <col min="5" max="5" width="4.44140625" style="49" bestFit="1" customWidth="1"/>
    <col min="6" max="6" width="10.77734375" style="49" hidden="1" customWidth="1"/>
    <col min="7" max="7" width="9" style="59" bestFit="1" customWidth="1"/>
    <col min="8" max="8" width="8.44140625" style="22" customWidth="1"/>
    <col min="9" max="9" width="7.109375" customWidth="1"/>
    <col min="10" max="10" width="5.6640625" bestFit="1" customWidth="1"/>
    <col min="11" max="11" width="3" hidden="1" customWidth="1"/>
    <col min="12" max="12" width="6" customWidth="1"/>
    <col min="13" max="13" width="5.6640625" bestFit="1" customWidth="1"/>
    <col min="14" max="14" width="7" hidden="1" customWidth="1"/>
    <col min="15" max="15" width="5.6640625" bestFit="1" customWidth="1"/>
    <col min="16" max="16" width="7" bestFit="1" customWidth="1"/>
    <col min="17" max="17" width="7" hidden="1" customWidth="1"/>
    <col min="18" max="19" width="5.6640625" bestFit="1" customWidth="1"/>
    <col min="20" max="20" width="7" hidden="1" customWidth="1"/>
    <col min="21" max="21" width="6.6640625" customWidth="1"/>
    <col min="22" max="22" width="5.6640625" bestFit="1" customWidth="1"/>
    <col min="23" max="23" width="7" hidden="1" customWidth="1"/>
    <col min="24" max="25" width="5.6640625" bestFit="1" customWidth="1"/>
    <col min="26" max="26" width="8" hidden="1" customWidth="1"/>
    <col min="27" max="27" width="7" bestFit="1" customWidth="1"/>
    <col min="28" max="28" width="7" style="27" bestFit="1" customWidth="1"/>
    <col min="29" max="29" width="8" hidden="1" customWidth="1"/>
    <col min="30" max="30" width="5.33203125" style="49" bestFit="1" customWidth="1"/>
    <col min="31" max="31" width="22.5546875" bestFit="1" customWidth="1"/>
    <col min="32" max="32" width="11.33203125" customWidth="1"/>
    <col min="33" max="33" width="9.88671875" customWidth="1"/>
    <col min="34" max="34" width="9" bestFit="1" customWidth="1"/>
    <col min="35" max="35" width="12.6640625" bestFit="1" customWidth="1"/>
    <col min="38" max="38" width="14.44140625" customWidth="1"/>
  </cols>
  <sheetData>
    <row r="1" spans="1:34" ht="18" thickBot="1" x14ac:dyDescent="0.35">
      <c r="A1" s="3"/>
      <c r="B1" s="23" t="s">
        <v>53</v>
      </c>
      <c r="C1" s="1"/>
      <c r="D1" s="1"/>
      <c r="E1" s="1"/>
      <c r="F1" s="1"/>
      <c r="G1" s="55"/>
      <c r="H1" s="2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3"/>
      <c r="W1" s="3"/>
      <c r="X1" s="3"/>
      <c r="Y1" s="3"/>
      <c r="Z1" s="3"/>
      <c r="AA1" s="5"/>
      <c r="AB1" s="24"/>
      <c r="AC1" s="3"/>
      <c r="AD1" s="51"/>
      <c r="AE1" s="3"/>
      <c r="AF1" s="3"/>
      <c r="AG1" s="3"/>
    </row>
    <row r="2" spans="1:34" ht="13.8" thickTop="1" x14ac:dyDescent="0.25">
      <c r="A2" s="9"/>
      <c r="B2" s="6"/>
      <c r="C2" s="7"/>
      <c r="D2" s="8"/>
      <c r="E2" s="8"/>
      <c r="F2" s="8"/>
      <c r="G2" s="98">
        <v>42095</v>
      </c>
      <c r="H2" s="99"/>
      <c r="I2" s="9" t="s">
        <v>7</v>
      </c>
      <c r="J2" s="10" t="s">
        <v>7</v>
      </c>
      <c r="K2" s="9" t="s">
        <v>7</v>
      </c>
      <c r="L2" s="9" t="s">
        <v>8</v>
      </c>
      <c r="M2" s="10" t="s">
        <v>8</v>
      </c>
      <c r="N2" s="9" t="s">
        <v>8</v>
      </c>
      <c r="O2" s="9" t="s">
        <v>9</v>
      </c>
      <c r="P2" s="10" t="s">
        <v>9</v>
      </c>
      <c r="Q2" s="9" t="s">
        <v>9</v>
      </c>
      <c r="R2" s="9" t="s">
        <v>10</v>
      </c>
      <c r="S2" s="10" t="s">
        <v>10</v>
      </c>
      <c r="T2" s="9" t="s">
        <v>10</v>
      </c>
      <c r="U2" s="9" t="s">
        <v>11</v>
      </c>
      <c r="V2" s="10" t="s">
        <v>11</v>
      </c>
      <c r="W2" s="9" t="s">
        <v>11</v>
      </c>
      <c r="X2" s="9" t="s">
        <v>12</v>
      </c>
      <c r="Y2" s="11" t="s">
        <v>12</v>
      </c>
      <c r="Z2" s="9" t="s">
        <v>12</v>
      </c>
      <c r="AA2" s="12" t="s">
        <v>13</v>
      </c>
      <c r="AB2" s="25" t="s">
        <v>13</v>
      </c>
      <c r="AC2" s="9"/>
      <c r="AD2" s="52"/>
      <c r="AE2" s="13"/>
      <c r="AF2" s="13"/>
      <c r="AG2" s="13"/>
      <c r="AH2" t="s">
        <v>200</v>
      </c>
    </row>
    <row r="3" spans="1:34" ht="13.8" thickBot="1" x14ac:dyDescent="0.3">
      <c r="A3" s="21" t="s">
        <v>20</v>
      </c>
      <c r="B3" s="14" t="s">
        <v>0</v>
      </c>
      <c r="C3" s="15" t="s">
        <v>14</v>
      </c>
      <c r="D3" s="15" t="s">
        <v>15</v>
      </c>
      <c r="E3" s="15" t="s">
        <v>48</v>
      </c>
      <c r="F3" s="15" t="s">
        <v>47</v>
      </c>
      <c r="G3" s="56" t="s">
        <v>1</v>
      </c>
      <c r="H3" s="16" t="s">
        <v>22</v>
      </c>
      <c r="I3" s="17" t="s">
        <v>16</v>
      </c>
      <c r="J3" s="18" t="s">
        <v>17</v>
      </c>
      <c r="K3" s="17"/>
      <c r="L3" s="17" t="s">
        <v>16</v>
      </c>
      <c r="M3" s="18" t="s">
        <v>17</v>
      </c>
      <c r="N3" s="17"/>
      <c r="O3" s="17" t="s">
        <v>16</v>
      </c>
      <c r="P3" s="18" t="s">
        <v>17</v>
      </c>
      <c r="Q3" s="17"/>
      <c r="R3" s="17" t="s">
        <v>16</v>
      </c>
      <c r="S3" s="18" t="s">
        <v>17</v>
      </c>
      <c r="T3" s="17"/>
      <c r="U3" s="17" t="s">
        <v>16</v>
      </c>
      <c r="V3" s="18" t="s">
        <v>17</v>
      </c>
      <c r="W3" s="17"/>
      <c r="X3" s="17" t="s">
        <v>16</v>
      </c>
      <c r="Y3" s="19" t="s">
        <v>17</v>
      </c>
      <c r="Z3" s="17"/>
      <c r="AA3" s="20" t="s">
        <v>18</v>
      </c>
      <c r="AB3" s="26" t="s">
        <v>17</v>
      </c>
      <c r="AC3" s="17" t="s">
        <v>19</v>
      </c>
      <c r="AD3" s="53" t="s">
        <v>20</v>
      </c>
      <c r="AE3" s="17" t="s">
        <v>0</v>
      </c>
      <c r="AF3" s="17" t="s">
        <v>28</v>
      </c>
      <c r="AG3" s="17" t="s">
        <v>29</v>
      </c>
      <c r="AH3" s="9" t="s">
        <v>74</v>
      </c>
    </row>
    <row r="4" spans="1:34" s="38" customFormat="1" ht="17.100000000000001" customHeight="1" x14ac:dyDescent="0.25">
      <c r="A4" s="28">
        <f>RANK(AC4,AC$4:AC$34)</f>
        <v>1</v>
      </c>
      <c r="B4" s="61" t="s">
        <v>4</v>
      </c>
      <c r="C4" s="30" t="s">
        <v>24</v>
      </c>
      <c r="D4" s="31" t="s">
        <v>25</v>
      </c>
      <c r="E4" s="31" t="str">
        <f>IF(F4&gt;19911231,"jun",IF(F4=0,"?",IF(F4&lt;19560101,"sen","")))</f>
        <v/>
      </c>
      <c r="F4" s="31">
        <v>19690114</v>
      </c>
      <c r="G4" s="89">
        <v>2551.36</v>
      </c>
      <c r="H4" s="76">
        <v>20</v>
      </c>
      <c r="I4" s="62">
        <v>15</v>
      </c>
      <c r="J4" s="50">
        <v>20</v>
      </c>
      <c r="K4" s="35"/>
      <c r="L4" s="62">
        <v>15</v>
      </c>
      <c r="M4" s="50">
        <v>60</v>
      </c>
      <c r="N4" s="35"/>
      <c r="O4" s="62">
        <v>11</v>
      </c>
      <c r="P4" s="50">
        <v>100</v>
      </c>
      <c r="Q4" s="35"/>
      <c r="R4" s="62">
        <v>15</v>
      </c>
      <c r="S4" s="50">
        <v>50</v>
      </c>
      <c r="T4" s="35"/>
      <c r="U4" s="62">
        <v>15</v>
      </c>
      <c r="V4" s="50">
        <v>76</v>
      </c>
      <c r="W4" s="35"/>
      <c r="X4" s="94">
        <v>12</v>
      </c>
      <c r="Y4" s="95">
        <v>50</v>
      </c>
      <c r="Z4" s="36"/>
      <c r="AA4" s="64">
        <f>I4+L4+O4+R4+U4+X4</f>
        <v>83</v>
      </c>
      <c r="AB4" s="88">
        <f>J4+M4+P4+S4+V4+Y4</f>
        <v>356</v>
      </c>
      <c r="AC4" s="34">
        <f>AA4*1000-AB4</f>
        <v>82644</v>
      </c>
      <c r="AD4" s="31">
        <f>A4</f>
        <v>1</v>
      </c>
      <c r="AE4" s="29" t="str">
        <f>B4</f>
        <v>Tummes, Boris</v>
      </c>
      <c r="AF4" s="115">
        <v>2658.58</v>
      </c>
      <c r="AG4" s="115">
        <v>23.61</v>
      </c>
      <c r="AH4" s="92"/>
    </row>
    <row r="5" spans="1:34" s="38" customFormat="1" ht="17.100000000000001" customHeight="1" x14ac:dyDescent="0.25">
      <c r="A5" s="28">
        <f>RANK(AC5,AC$4:AC$34)</f>
        <v>2</v>
      </c>
      <c r="B5" s="61" t="s">
        <v>59</v>
      </c>
      <c r="C5" s="30" t="s">
        <v>24</v>
      </c>
      <c r="D5" s="31" t="s">
        <v>25</v>
      </c>
      <c r="E5" s="31" t="str">
        <f>IF(F5&gt;19911231,"jun",IF(F5=0,"?",IF(F5&lt;19560101,"sen","")))</f>
        <v/>
      </c>
      <c r="F5" s="31">
        <v>19560901</v>
      </c>
      <c r="G5" s="89">
        <v>2530.9499999999998</v>
      </c>
      <c r="H5" s="76">
        <v>22</v>
      </c>
      <c r="I5" s="62">
        <v>15</v>
      </c>
      <c r="J5" s="50">
        <v>20</v>
      </c>
      <c r="K5" s="35"/>
      <c r="L5" s="62">
        <v>15</v>
      </c>
      <c r="M5" s="50">
        <v>60</v>
      </c>
      <c r="N5" s="35"/>
      <c r="O5" s="62">
        <v>9</v>
      </c>
      <c r="P5" s="50">
        <v>100</v>
      </c>
      <c r="Q5" s="35"/>
      <c r="R5" s="62">
        <v>15</v>
      </c>
      <c r="S5" s="50">
        <v>50</v>
      </c>
      <c r="T5" s="35"/>
      <c r="U5" s="62">
        <v>14</v>
      </c>
      <c r="V5" s="50">
        <v>58</v>
      </c>
      <c r="W5" s="35"/>
      <c r="X5" s="33">
        <v>10.5</v>
      </c>
      <c r="Y5" s="50">
        <v>50</v>
      </c>
      <c r="Z5" s="36"/>
      <c r="AA5" s="64">
        <f>I5+L5+O5+R5+U5+X5</f>
        <v>78.5</v>
      </c>
      <c r="AB5" s="88">
        <f>J5+M5+P5+S5+V5+Y5</f>
        <v>338</v>
      </c>
      <c r="AC5" s="34">
        <f>AA5*1000-AB5</f>
        <v>78162</v>
      </c>
      <c r="AD5" s="31">
        <f>A5</f>
        <v>2</v>
      </c>
      <c r="AE5" s="29" t="str">
        <f>B5</f>
        <v>Pfannkuche, Michael</v>
      </c>
      <c r="AF5" s="115">
        <v>2597.2600000000002</v>
      </c>
      <c r="AG5" s="115">
        <v>14.61</v>
      </c>
      <c r="AH5" s="92"/>
    </row>
    <row r="6" spans="1:34" s="38" customFormat="1" ht="17.100000000000001" customHeight="1" x14ac:dyDescent="0.25">
      <c r="A6" s="28">
        <f>RANK(AC6,AC$4:AC$34)</f>
        <v>3</v>
      </c>
      <c r="B6" s="61" t="s">
        <v>51</v>
      </c>
      <c r="C6" s="30" t="s">
        <v>52</v>
      </c>
      <c r="D6" s="31" t="s">
        <v>25</v>
      </c>
      <c r="E6" s="31" t="str">
        <f>IF(F6&gt;19911231,"jun",IF(F6=0,"?",IF(F6&lt;19560101,"sen","")))</f>
        <v/>
      </c>
      <c r="F6" s="31">
        <v>19641225</v>
      </c>
      <c r="G6" s="89">
        <v>2485.6999999999998</v>
      </c>
      <c r="H6" s="76">
        <v>28</v>
      </c>
      <c r="I6" s="62">
        <v>15</v>
      </c>
      <c r="J6" s="50">
        <v>19</v>
      </c>
      <c r="K6" s="35"/>
      <c r="L6" s="94">
        <v>15</v>
      </c>
      <c r="M6" s="95">
        <v>42</v>
      </c>
      <c r="N6" s="35"/>
      <c r="O6" s="62">
        <v>6</v>
      </c>
      <c r="P6" s="50">
        <v>100</v>
      </c>
      <c r="Q6" s="35"/>
      <c r="R6" s="62">
        <v>15</v>
      </c>
      <c r="S6" s="50">
        <v>50</v>
      </c>
      <c r="T6" s="35"/>
      <c r="U6" s="62">
        <v>15</v>
      </c>
      <c r="V6" s="50">
        <v>80</v>
      </c>
      <c r="W6" s="35"/>
      <c r="X6" s="33">
        <v>10.5</v>
      </c>
      <c r="Y6" s="50">
        <v>50</v>
      </c>
      <c r="Z6" s="36"/>
      <c r="AA6" s="64">
        <f>I6+L6+O6+R6+U6+X6</f>
        <v>76.5</v>
      </c>
      <c r="AB6" s="88">
        <f>J6+M6+P6+S6+V6+Y6</f>
        <v>341</v>
      </c>
      <c r="AC6" s="34">
        <f>AA6*1000-AB6</f>
        <v>76159</v>
      </c>
      <c r="AD6" s="31">
        <f>A6</f>
        <v>3</v>
      </c>
      <c r="AE6" s="29" t="str">
        <f>B6</f>
        <v>Wissmann, Dolf</v>
      </c>
      <c r="AF6" s="115">
        <v>2570.0100000000002</v>
      </c>
      <c r="AG6" s="115">
        <v>18.54</v>
      </c>
      <c r="AH6" s="92"/>
    </row>
    <row r="7" spans="1:34" s="38" customFormat="1" ht="17.100000000000001" customHeight="1" x14ac:dyDescent="0.25">
      <c r="A7" s="28">
        <f>RANK(AC7,AC$4:AC$34)</f>
        <v>4</v>
      </c>
      <c r="B7" s="61" t="s">
        <v>6</v>
      </c>
      <c r="C7" s="30" t="s">
        <v>24</v>
      </c>
      <c r="D7" s="31" t="s">
        <v>25</v>
      </c>
      <c r="E7" s="31" t="str">
        <f>IF(F7&gt;19911231,"jun",IF(F7=0,"?",IF(F7&lt;19560101,"sen","")))</f>
        <v/>
      </c>
      <c r="F7" s="31">
        <v>19640524</v>
      </c>
      <c r="G7" s="89">
        <v>2658.58</v>
      </c>
      <c r="H7" s="76">
        <v>7</v>
      </c>
      <c r="I7" s="94">
        <v>15</v>
      </c>
      <c r="J7" s="95">
        <v>14</v>
      </c>
      <c r="K7" s="35"/>
      <c r="L7" s="62">
        <v>14</v>
      </c>
      <c r="M7" s="50">
        <v>55</v>
      </c>
      <c r="N7" s="35"/>
      <c r="O7" s="62">
        <v>9</v>
      </c>
      <c r="P7" s="50">
        <v>100</v>
      </c>
      <c r="Q7" s="35"/>
      <c r="R7" s="94">
        <v>15</v>
      </c>
      <c r="S7" s="95">
        <v>37</v>
      </c>
      <c r="T7" s="35"/>
      <c r="U7" s="94">
        <v>15</v>
      </c>
      <c r="V7" s="95">
        <v>35</v>
      </c>
      <c r="W7" s="35"/>
      <c r="X7" s="62">
        <v>8</v>
      </c>
      <c r="Y7" s="50">
        <v>50</v>
      </c>
      <c r="Z7" s="36"/>
      <c r="AA7" s="64">
        <f>I7+L7+O7+R7+U7+X7</f>
        <v>76</v>
      </c>
      <c r="AB7" s="88">
        <f>J7+M7+P7+S7+V7+Y7</f>
        <v>291</v>
      </c>
      <c r="AC7" s="34">
        <f>AA7*1000-AB7</f>
        <v>75709</v>
      </c>
      <c r="AD7" s="31">
        <f>A7</f>
        <v>4</v>
      </c>
      <c r="AE7" s="29" t="str">
        <f>B7</f>
        <v>Zude, Arno</v>
      </c>
      <c r="AF7" s="115">
        <v>2563.1999999999998</v>
      </c>
      <c r="AG7" s="115">
        <v>-21</v>
      </c>
      <c r="AH7" s="92"/>
    </row>
    <row r="8" spans="1:34" s="38" customFormat="1" ht="17.100000000000001" customHeight="1" x14ac:dyDescent="0.25">
      <c r="A8" s="28">
        <f>RANK(AC8,AC$4:AC$34)</f>
        <v>5</v>
      </c>
      <c r="B8" s="61" t="s">
        <v>3</v>
      </c>
      <c r="C8" s="30" t="s">
        <v>24</v>
      </c>
      <c r="D8" s="31" t="s">
        <v>26</v>
      </c>
      <c r="E8" s="31" t="str">
        <f>IF(F8&gt;19911231,"jun",IF(F8=0,"?",IF(F8&lt;19560101,"sen","")))</f>
        <v/>
      </c>
      <c r="F8" s="31">
        <v>19660515</v>
      </c>
      <c r="G8" s="89">
        <v>2241.81</v>
      </c>
      <c r="H8" s="77">
        <v>116</v>
      </c>
      <c r="I8" s="62">
        <v>15</v>
      </c>
      <c r="J8" s="50">
        <v>20</v>
      </c>
      <c r="K8" s="35"/>
      <c r="L8" s="62">
        <v>15</v>
      </c>
      <c r="M8" s="50">
        <v>59</v>
      </c>
      <c r="N8" s="35"/>
      <c r="O8" s="62">
        <v>7</v>
      </c>
      <c r="P8" s="50">
        <v>100</v>
      </c>
      <c r="Q8" s="35"/>
      <c r="R8" s="62">
        <v>12</v>
      </c>
      <c r="S8" s="50">
        <v>50</v>
      </c>
      <c r="T8" s="35"/>
      <c r="U8" s="62">
        <v>14</v>
      </c>
      <c r="V8" s="50">
        <v>77</v>
      </c>
      <c r="W8" s="35"/>
      <c r="X8" s="62">
        <v>9</v>
      </c>
      <c r="Y8" s="50">
        <v>50</v>
      </c>
      <c r="Z8" s="36"/>
      <c r="AA8" s="64">
        <f>I8+L8+O8+R8+U8+X8</f>
        <v>72</v>
      </c>
      <c r="AB8" s="88">
        <f>J8+M8+P8+S8+V8+Y8</f>
        <v>356</v>
      </c>
      <c r="AC8" s="34">
        <f>AA8*1000-AB8</f>
        <v>71644</v>
      </c>
      <c r="AD8" s="31">
        <f>A8</f>
        <v>5</v>
      </c>
      <c r="AE8" s="29" t="str">
        <f>B8</f>
        <v>Schäfer, Ronald</v>
      </c>
      <c r="AF8" s="115">
        <v>2508.6999999999998</v>
      </c>
      <c r="AG8" s="115">
        <v>58.77</v>
      </c>
      <c r="AH8" s="92"/>
    </row>
    <row r="9" spans="1:34" s="38" customFormat="1" ht="17.100000000000001" customHeight="1" x14ac:dyDescent="0.25">
      <c r="A9" s="28">
        <f>RANK(AC9,AC$4:AC$34)</f>
        <v>6</v>
      </c>
      <c r="B9" s="61" t="s">
        <v>56</v>
      </c>
      <c r="C9" s="30" t="s">
        <v>52</v>
      </c>
      <c r="D9" s="31" t="s">
        <v>33</v>
      </c>
      <c r="E9" s="31" t="str">
        <f>IF(F9&gt;19911231,"jun",IF(F9=0,"?",IF(F9&lt;19560101,"sen","")))</f>
        <v/>
      </c>
      <c r="F9" s="31">
        <v>19680928</v>
      </c>
      <c r="G9" s="89">
        <v>2387.85</v>
      </c>
      <c r="H9" s="76">
        <v>54</v>
      </c>
      <c r="I9" s="62">
        <v>15</v>
      </c>
      <c r="J9" s="50">
        <v>20</v>
      </c>
      <c r="K9" s="35"/>
      <c r="L9" s="62">
        <v>10</v>
      </c>
      <c r="M9" s="50">
        <v>60</v>
      </c>
      <c r="N9" s="35"/>
      <c r="O9" s="62">
        <v>7</v>
      </c>
      <c r="P9" s="50">
        <v>100</v>
      </c>
      <c r="Q9" s="35"/>
      <c r="R9" s="62">
        <v>14</v>
      </c>
      <c r="S9" s="50">
        <v>45</v>
      </c>
      <c r="T9" s="35"/>
      <c r="U9" s="62">
        <v>14</v>
      </c>
      <c r="V9" s="50">
        <v>60</v>
      </c>
      <c r="W9" s="35"/>
      <c r="X9" s="33">
        <v>11.5</v>
      </c>
      <c r="Y9" s="50">
        <v>50</v>
      </c>
      <c r="Z9" s="36"/>
      <c r="AA9" s="64">
        <f>I9+L9+O9+R9+U9+X9</f>
        <v>71.5</v>
      </c>
      <c r="AB9" s="88">
        <f>J9+M9+P9+S9+V9+Y9</f>
        <v>335</v>
      </c>
      <c r="AC9" s="34">
        <f>AA9*1000-AB9</f>
        <v>71165</v>
      </c>
      <c r="AD9" s="31">
        <f>A9</f>
        <v>6</v>
      </c>
      <c r="AE9" s="29" t="str">
        <f>B9</f>
        <v>Heuvel, Peter van den</v>
      </c>
      <c r="AF9" s="115">
        <v>2501.88</v>
      </c>
      <c r="AG9" s="115">
        <v>25.11</v>
      </c>
      <c r="AH9" s="92"/>
    </row>
    <row r="10" spans="1:34" s="38" customFormat="1" ht="17.100000000000001" customHeight="1" x14ac:dyDescent="0.25">
      <c r="A10" s="28">
        <f>RANK(AC10,AC$4:AC$34)</f>
        <v>7</v>
      </c>
      <c r="B10" s="61" t="s">
        <v>79</v>
      </c>
      <c r="C10" s="30" t="s">
        <v>81</v>
      </c>
      <c r="D10" s="31" t="s">
        <v>33</v>
      </c>
      <c r="E10" s="31" t="str">
        <f>IF(F10&gt;19911231,"jun",IF(F10=0,"?",IF(F10&lt;19560101,"sen","")))</f>
        <v/>
      </c>
      <c r="F10" s="31">
        <v>19680119</v>
      </c>
      <c r="G10" s="89">
        <v>2445.16</v>
      </c>
      <c r="H10" s="76">
        <v>36</v>
      </c>
      <c r="I10" s="62">
        <v>15</v>
      </c>
      <c r="J10" s="50">
        <v>18</v>
      </c>
      <c r="K10" s="35"/>
      <c r="L10" s="62">
        <v>14</v>
      </c>
      <c r="M10" s="50">
        <v>39</v>
      </c>
      <c r="N10" s="35"/>
      <c r="O10" s="62">
        <v>7</v>
      </c>
      <c r="P10" s="50">
        <v>100</v>
      </c>
      <c r="Q10" s="35"/>
      <c r="R10" s="62">
        <v>9</v>
      </c>
      <c r="S10" s="50">
        <v>50</v>
      </c>
      <c r="T10" s="35"/>
      <c r="U10" s="62">
        <v>15</v>
      </c>
      <c r="V10" s="50">
        <v>62</v>
      </c>
      <c r="W10" s="35"/>
      <c r="X10" s="33">
        <v>10.5</v>
      </c>
      <c r="Y10" s="50">
        <v>50</v>
      </c>
      <c r="Z10" s="36"/>
      <c r="AA10" s="64">
        <f>I10+L10+O10+R10+U10+X10</f>
        <v>70.5</v>
      </c>
      <c r="AB10" s="88">
        <f>J10+M10+P10+S10+V10+Y10</f>
        <v>319</v>
      </c>
      <c r="AC10" s="34">
        <f>AA10*1000-AB10</f>
        <v>70181</v>
      </c>
      <c r="AD10" s="31">
        <f>A10</f>
        <v>7</v>
      </c>
      <c r="AE10" s="29" t="str">
        <f>B10</f>
        <v>Bulavka, Aleksandr</v>
      </c>
      <c r="AF10" s="115">
        <v>2488.2600000000002</v>
      </c>
      <c r="AG10" s="115">
        <v>9.51</v>
      </c>
      <c r="AH10" s="92"/>
    </row>
    <row r="11" spans="1:34" s="38" customFormat="1" ht="17.100000000000001" customHeight="1" x14ac:dyDescent="0.25">
      <c r="A11" s="28">
        <f>RANK(AC11,AC$4:AC$34)</f>
        <v>8</v>
      </c>
      <c r="B11" s="61" t="s">
        <v>68</v>
      </c>
      <c r="C11" s="30" t="s">
        <v>52</v>
      </c>
      <c r="D11" s="31" t="s">
        <v>33</v>
      </c>
      <c r="E11" s="31" t="str">
        <f>IF(F11&gt;19911231,"jun",IF(F11=0,"?",IF(F11&lt;19560101,"sen","")))</f>
        <v/>
      </c>
      <c r="F11" s="31">
        <v>19650127</v>
      </c>
      <c r="G11" s="89">
        <v>2414.6999999999998</v>
      </c>
      <c r="H11" s="76">
        <v>46</v>
      </c>
      <c r="I11" s="62">
        <v>10</v>
      </c>
      <c r="J11" s="50">
        <v>20</v>
      </c>
      <c r="K11" s="35"/>
      <c r="L11" s="62">
        <v>15</v>
      </c>
      <c r="M11" s="50">
        <v>44</v>
      </c>
      <c r="N11" s="35"/>
      <c r="O11" s="94">
        <v>13</v>
      </c>
      <c r="P11" s="95">
        <v>100</v>
      </c>
      <c r="Q11" s="35"/>
      <c r="R11" s="33">
        <v>11.5</v>
      </c>
      <c r="S11" s="50">
        <v>50</v>
      </c>
      <c r="T11" s="35"/>
      <c r="U11" s="33">
        <v>7.5</v>
      </c>
      <c r="V11" s="50">
        <v>80</v>
      </c>
      <c r="W11" s="35"/>
      <c r="X11" s="33">
        <v>11.5</v>
      </c>
      <c r="Y11" s="50">
        <v>50</v>
      </c>
      <c r="Z11" s="36"/>
      <c r="AA11" s="64">
        <f>I11+L11+O11+R11+U11+X11</f>
        <v>68.5</v>
      </c>
      <c r="AB11" s="88">
        <f>J11+M11+P11+S11+V11+Y11</f>
        <v>344</v>
      </c>
      <c r="AC11" s="34">
        <f>AA11*1000-AB11</f>
        <v>68156</v>
      </c>
      <c r="AD11" s="31">
        <f>A11</f>
        <v>8</v>
      </c>
      <c r="AE11" s="29" t="str">
        <f>B11</f>
        <v>Uitenbroek, Hans</v>
      </c>
      <c r="AF11" s="115">
        <v>2461.0100000000002</v>
      </c>
      <c r="AG11" s="115">
        <v>10.199999999999999</v>
      </c>
      <c r="AH11" s="92"/>
    </row>
    <row r="12" spans="1:34" s="38" customFormat="1" ht="17.100000000000001" customHeight="1" x14ac:dyDescent="0.25">
      <c r="A12" s="28">
        <f>RANK(AC12,AC$4:AC$34)</f>
        <v>9</v>
      </c>
      <c r="B12" s="61" t="s">
        <v>60</v>
      </c>
      <c r="C12" s="30" t="s">
        <v>24</v>
      </c>
      <c r="D12" s="31" t="s">
        <v>23</v>
      </c>
      <c r="E12" s="31" t="str">
        <f>IF(F12&gt;19911231,"jun",IF(F12=0,"?",IF(F12&lt;19560101,"sen","")))</f>
        <v/>
      </c>
      <c r="F12" s="31">
        <v>19610108</v>
      </c>
      <c r="G12" s="91" t="s">
        <v>73</v>
      </c>
      <c r="H12" s="77" t="s">
        <v>73</v>
      </c>
      <c r="I12" s="62">
        <v>10</v>
      </c>
      <c r="J12" s="50">
        <v>11</v>
      </c>
      <c r="K12" s="35"/>
      <c r="L12" s="62">
        <v>14</v>
      </c>
      <c r="M12" s="50">
        <v>50</v>
      </c>
      <c r="N12" s="35"/>
      <c r="O12" s="62">
        <v>10</v>
      </c>
      <c r="P12" s="50">
        <v>55</v>
      </c>
      <c r="Q12" s="35"/>
      <c r="R12" s="62">
        <v>14</v>
      </c>
      <c r="S12" s="50">
        <v>45</v>
      </c>
      <c r="T12" s="35"/>
      <c r="U12" s="62">
        <v>14</v>
      </c>
      <c r="V12" s="50">
        <v>39</v>
      </c>
      <c r="W12" s="35"/>
      <c r="X12" s="62">
        <v>5</v>
      </c>
      <c r="Y12" s="50">
        <v>50</v>
      </c>
      <c r="Z12" s="36"/>
      <c r="AA12" s="64">
        <f>I12+L12+O12+R12+U12+X12</f>
        <v>67</v>
      </c>
      <c r="AB12" s="88">
        <f>J12+M12+P12+S12+V12+Y12</f>
        <v>250</v>
      </c>
      <c r="AC12" s="34">
        <f>AA12*1000-AB12</f>
        <v>66750</v>
      </c>
      <c r="AD12" s="31">
        <f>A12</f>
        <v>9</v>
      </c>
      <c r="AE12" s="29" t="str">
        <f>B12</f>
        <v>Reddmann, Hauke</v>
      </c>
      <c r="AF12" s="115">
        <v>2440.5700000000002</v>
      </c>
      <c r="AG12" s="115" t="s">
        <v>73</v>
      </c>
      <c r="AH12" s="92">
        <v>2285.08</v>
      </c>
    </row>
    <row r="13" spans="1:34" s="38" customFormat="1" ht="17.100000000000001" customHeight="1" x14ac:dyDescent="0.25">
      <c r="A13" s="28">
        <f>RANK(AC13,AC$4:AC$34)</f>
        <v>10</v>
      </c>
      <c r="B13" s="61" t="s">
        <v>61</v>
      </c>
      <c r="C13" s="30" t="s">
        <v>24</v>
      </c>
      <c r="D13" s="31" t="s">
        <v>23</v>
      </c>
      <c r="E13" s="31" t="str">
        <f>IF(F13&gt;19911231,"jun",IF(F13=0,"?",IF(F13&lt;19560101,"sen","")))</f>
        <v/>
      </c>
      <c r="F13" s="31">
        <v>19660317</v>
      </c>
      <c r="G13" s="89">
        <v>2358.61</v>
      </c>
      <c r="H13" s="76">
        <v>62</v>
      </c>
      <c r="I13" s="62">
        <v>10</v>
      </c>
      <c r="J13" s="50">
        <v>19</v>
      </c>
      <c r="K13" s="35"/>
      <c r="L13" s="62">
        <v>15</v>
      </c>
      <c r="M13" s="50">
        <v>55</v>
      </c>
      <c r="N13" s="35"/>
      <c r="O13" s="62">
        <v>2</v>
      </c>
      <c r="P13" s="50">
        <v>100</v>
      </c>
      <c r="Q13" s="35"/>
      <c r="R13" s="62">
        <v>13</v>
      </c>
      <c r="S13" s="50">
        <v>50</v>
      </c>
      <c r="T13" s="35"/>
      <c r="U13" s="62">
        <v>12</v>
      </c>
      <c r="V13" s="50">
        <v>80</v>
      </c>
      <c r="W13" s="35"/>
      <c r="X13" s="33">
        <v>10.5</v>
      </c>
      <c r="Y13" s="50">
        <v>50</v>
      </c>
      <c r="Z13" s="36"/>
      <c r="AA13" s="64">
        <f>I13+L13+O13+R13+U13+X13</f>
        <v>62.5</v>
      </c>
      <c r="AB13" s="88">
        <f>J13+M13+P13+S13+V13+Y13</f>
        <v>354</v>
      </c>
      <c r="AC13" s="34">
        <f>AA13*1000-AB13</f>
        <v>62146</v>
      </c>
      <c r="AD13" s="31">
        <f>A13</f>
        <v>10</v>
      </c>
      <c r="AE13" s="29" t="str">
        <f>B13</f>
        <v>Richter, Frank</v>
      </c>
      <c r="AF13" s="115">
        <v>2379.27</v>
      </c>
      <c r="AG13" s="115">
        <v>4.5599999999999996</v>
      </c>
      <c r="AH13" s="92"/>
    </row>
    <row r="14" spans="1:34" s="38" customFormat="1" ht="17.100000000000001" customHeight="1" x14ac:dyDescent="0.25">
      <c r="A14" s="28">
        <f>RANK(AC14,AC$4:AC$34)</f>
        <v>11</v>
      </c>
      <c r="B14" s="61" t="s">
        <v>31</v>
      </c>
      <c r="C14" s="30" t="s">
        <v>24</v>
      </c>
      <c r="D14" s="31"/>
      <c r="E14" s="31" t="str">
        <f>IF(F14&gt;19911231,"jun",IF(F14=0,"?",IF(F14&lt;19560101,"sen","")))</f>
        <v/>
      </c>
      <c r="F14" s="31">
        <v>19631215</v>
      </c>
      <c r="G14" s="89">
        <v>2295.4</v>
      </c>
      <c r="H14" s="76">
        <v>93</v>
      </c>
      <c r="I14" s="62">
        <v>15</v>
      </c>
      <c r="J14" s="50">
        <v>19</v>
      </c>
      <c r="K14" s="35"/>
      <c r="L14" s="62">
        <v>13</v>
      </c>
      <c r="M14" s="50">
        <v>60</v>
      </c>
      <c r="N14" s="35"/>
      <c r="O14" s="62">
        <v>2</v>
      </c>
      <c r="P14" s="50">
        <v>100</v>
      </c>
      <c r="Q14" s="35"/>
      <c r="R14" s="33">
        <v>10.5</v>
      </c>
      <c r="S14" s="50">
        <v>50</v>
      </c>
      <c r="T14" s="35"/>
      <c r="U14" s="62">
        <v>10</v>
      </c>
      <c r="V14" s="50">
        <v>80</v>
      </c>
      <c r="W14" s="35"/>
      <c r="X14" s="33">
        <v>11.5</v>
      </c>
      <c r="Y14" s="50">
        <v>50</v>
      </c>
      <c r="Z14" s="36"/>
      <c r="AA14" s="64">
        <f>I14+L14+O14+R14+U14+X14</f>
        <v>62</v>
      </c>
      <c r="AB14" s="88">
        <f>J14+M14+P14+S14+V14+Y14</f>
        <v>359</v>
      </c>
      <c r="AC14" s="34">
        <f>AA14*1000-AB14</f>
        <v>61641</v>
      </c>
      <c r="AD14" s="31">
        <f>A14</f>
        <v>11</v>
      </c>
      <c r="AE14" s="29" t="str">
        <f>B14</f>
        <v>Rein, Andreas</v>
      </c>
      <c r="AF14" s="115">
        <v>2372.4499999999998</v>
      </c>
      <c r="AG14" s="115">
        <v>16.98</v>
      </c>
      <c r="AH14" s="92"/>
    </row>
    <row r="15" spans="1:34" s="38" customFormat="1" ht="17.100000000000001" customHeight="1" x14ac:dyDescent="0.25">
      <c r="A15" s="28">
        <f>RANK(AC15,AC$4:AC$34)</f>
        <v>12</v>
      </c>
      <c r="B15" s="61" t="s">
        <v>64</v>
      </c>
      <c r="C15" s="30" t="s">
        <v>65</v>
      </c>
      <c r="D15" s="31" t="s">
        <v>25</v>
      </c>
      <c r="E15" s="31" t="str">
        <f>IF(F15&gt;19911231,"jun",IF(F15=0,"?",IF(F15&lt;19560101,"sen","")))</f>
        <v/>
      </c>
      <c r="F15" s="31">
        <v>19670709</v>
      </c>
      <c r="G15" s="89">
        <v>2411.29</v>
      </c>
      <c r="H15" s="77">
        <v>47</v>
      </c>
      <c r="I15" s="62">
        <v>15</v>
      </c>
      <c r="J15" s="50">
        <v>20</v>
      </c>
      <c r="K15" s="35"/>
      <c r="L15" s="62">
        <v>5</v>
      </c>
      <c r="M15" s="50">
        <v>60</v>
      </c>
      <c r="N15" s="35"/>
      <c r="O15" s="62">
        <v>5</v>
      </c>
      <c r="P15" s="50">
        <v>87</v>
      </c>
      <c r="Q15" s="35"/>
      <c r="R15" s="62">
        <v>15</v>
      </c>
      <c r="S15" s="50">
        <v>39</v>
      </c>
      <c r="T15" s="35"/>
      <c r="U15" s="62">
        <v>10</v>
      </c>
      <c r="V15" s="50">
        <v>80</v>
      </c>
      <c r="W15" s="35"/>
      <c r="X15" s="33">
        <v>10.5</v>
      </c>
      <c r="Y15" s="50">
        <v>50</v>
      </c>
      <c r="Z15" s="36"/>
      <c r="AA15" s="64">
        <f>I15+L15+O15+R15+U15+X15</f>
        <v>60.5</v>
      </c>
      <c r="AB15" s="88">
        <f>J15+M15+P15+S15+V15+Y15</f>
        <v>336</v>
      </c>
      <c r="AC15" s="34">
        <f>AA15*1000-AB15</f>
        <v>60164</v>
      </c>
      <c r="AD15" s="31">
        <f>A15</f>
        <v>12</v>
      </c>
      <c r="AE15" s="29" t="str">
        <f>B15</f>
        <v>Selivanov, Andrej</v>
      </c>
      <c r="AF15" s="115">
        <v>2352.02</v>
      </c>
      <c r="AG15" s="115">
        <v>-13.05</v>
      </c>
      <c r="AH15" s="92"/>
    </row>
    <row r="16" spans="1:34" s="38" customFormat="1" ht="17.100000000000001" customHeight="1" x14ac:dyDescent="0.25">
      <c r="A16" s="28">
        <f>RANK(AC16,AC$4:AC$34)</f>
        <v>13</v>
      </c>
      <c r="B16" s="61" t="s">
        <v>32</v>
      </c>
      <c r="C16" s="30" t="s">
        <v>24</v>
      </c>
      <c r="D16" s="31"/>
      <c r="E16" s="31" t="str">
        <f>IF(F16&gt;19911231,"jun",IF(F16=0,"?",IF(F16&lt;19560101,"sen","")))</f>
        <v/>
      </c>
      <c r="F16" s="31">
        <v>19690304</v>
      </c>
      <c r="G16" s="89">
        <v>2244.0300000000002</v>
      </c>
      <c r="H16" s="76">
        <v>115</v>
      </c>
      <c r="I16" s="62">
        <v>10</v>
      </c>
      <c r="J16" s="50">
        <v>20</v>
      </c>
      <c r="K16" s="35"/>
      <c r="L16" s="62">
        <v>14</v>
      </c>
      <c r="M16" s="50">
        <v>60</v>
      </c>
      <c r="N16" s="35"/>
      <c r="O16" s="62">
        <v>11</v>
      </c>
      <c r="P16" s="50">
        <v>100</v>
      </c>
      <c r="Q16" s="35"/>
      <c r="R16" s="62">
        <v>10</v>
      </c>
      <c r="S16" s="50">
        <v>50</v>
      </c>
      <c r="T16" s="35"/>
      <c r="U16" s="62">
        <v>5</v>
      </c>
      <c r="V16" s="50">
        <v>80</v>
      </c>
      <c r="W16" s="35"/>
      <c r="X16" s="62">
        <v>6.5</v>
      </c>
      <c r="Y16" s="50">
        <v>50</v>
      </c>
      <c r="Z16" s="36"/>
      <c r="AA16" s="64">
        <f>I16+L16+O16+R16+U16+X16</f>
        <v>56.5</v>
      </c>
      <c r="AB16" s="88">
        <f>J16+M16+P16+S16+V16+Y16</f>
        <v>360</v>
      </c>
      <c r="AC16" s="34">
        <f>AA16*1000-AB16</f>
        <v>56140</v>
      </c>
      <c r="AD16" s="31">
        <f>A16</f>
        <v>13</v>
      </c>
      <c r="AE16" s="29" t="str">
        <f>B16</f>
        <v>Rothwell, Stephen</v>
      </c>
      <c r="AF16" s="115">
        <v>2297.5100000000002</v>
      </c>
      <c r="AG16" s="115">
        <v>11.76</v>
      </c>
      <c r="AH16" s="92"/>
    </row>
    <row r="17" spans="1:38" s="38" customFormat="1" ht="17.100000000000001" customHeight="1" x14ac:dyDescent="0.25">
      <c r="A17" s="28">
        <f>RANK(AC17,AC$4:AC$34)</f>
        <v>14</v>
      </c>
      <c r="B17" s="61" t="s">
        <v>77</v>
      </c>
      <c r="C17" s="30" t="s">
        <v>24</v>
      </c>
      <c r="D17" s="31" t="s">
        <v>33</v>
      </c>
      <c r="E17" s="31" t="str">
        <f>IF(F17&gt;19911231,"jun",IF(F17=0,"?",IF(F17&lt;19560101,"sen","")))</f>
        <v>sen</v>
      </c>
      <c r="F17" s="31">
        <v>19421005</v>
      </c>
      <c r="G17" s="89">
        <v>2195.44</v>
      </c>
      <c r="H17" s="76">
        <v>132</v>
      </c>
      <c r="I17" s="62">
        <v>5</v>
      </c>
      <c r="J17" s="50">
        <v>20</v>
      </c>
      <c r="K17" s="35"/>
      <c r="L17" s="33">
        <v>8.5</v>
      </c>
      <c r="M17" s="50">
        <v>60</v>
      </c>
      <c r="N17" s="35"/>
      <c r="O17" s="62">
        <v>3</v>
      </c>
      <c r="P17" s="50">
        <v>100</v>
      </c>
      <c r="Q17" s="35"/>
      <c r="R17" s="62">
        <v>9</v>
      </c>
      <c r="S17" s="50">
        <v>50</v>
      </c>
      <c r="T17" s="35"/>
      <c r="U17" s="62">
        <v>13</v>
      </c>
      <c r="V17" s="50">
        <v>80</v>
      </c>
      <c r="W17" s="35"/>
      <c r="X17" s="33">
        <v>10.5</v>
      </c>
      <c r="Y17" s="50">
        <v>50</v>
      </c>
      <c r="Z17" s="36"/>
      <c r="AA17" s="64">
        <f>I17+L17+O17+R17+U17+X17</f>
        <v>49</v>
      </c>
      <c r="AB17" s="88">
        <f>J17+M17+P17+S17+V17+Y17</f>
        <v>360</v>
      </c>
      <c r="AC17" s="34">
        <f>AA17*1000-AB17</f>
        <v>48640</v>
      </c>
      <c r="AD17" s="31">
        <f>A17</f>
        <v>14</v>
      </c>
      <c r="AE17" s="29" t="str">
        <f>B17</f>
        <v>Axt, Hemmo</v>
      </c>
      <c r="AF17" s="115">
        <v>2195.3200000000002</v>
      </c>
      <c r="AG17" s="115">
        <v>-0.03</v>
      </c>
      <c r="AH17" s="92"/>
    </row>
    <row r="18" spans="1:38" s="38" customFormat="1" ht="17.100000000000001" customHeight="1" x14ac:dyDescent="0.25">
      <c r="A18" s="28">
        <f>RANK(AC18,AC$4:AC$34)</f>
        <v>15</v>
      </c>
      <c r="B18" s="61" t="s">
        <v>78</v>
      </c>
      <c r="C18" s="30" t="s">
        <v>52</v>
      </c>
      <c r="D18" s="31" t="s">
        <v>26</v>
      </c>
      <c r="E18" s="31" t="str">
        <f>IF(F18&gt;19911231,"jun",IF(F18=0,"?",IF(F18&lt;19560101,"sen","")))</f>
        <v/>
      </c>
      <c r="F18" s="31">
        <v>19630602</v>
      </c>
      <c r="G18" s="90">
        <v>2161.41</v>
      </c>
      <c r="H18" s="77">
        <v>147</v>
      </c>
      <c r="I18" s="62">
        <v>10</v>
      </c>
      <c r="J18" s="50">
        <v>18</v>
      </c>
      <c r="K18" s="35"/>
      <c r="L18" s="62">
        <v>10</v>
      </c>
      <c r="M18" s="50">
        <v>60</v>
      </c>
      <c r="N18" s="35"/>
      <c r="O18" s="62">
        <v>4</v>
      </c>
      <c r="P18" s="50">
        <v>100</v>
      </c>
      <c r="Q18" s="35"/>
      <c r="R18" s="33">
        <v>10.5</v>
      </c>
      <c r="S18" s="50">
        <v>50</v>
      </c>
      <c r="T18" s="35"/>
      <c r="U18" s="62">
        <v>5</v>
      </c>
      <c r="V18" s="50">
        <v>80</v>
      </c>
      <c r="W18" s="35"/>
      <c r="X18" s="62">
        <v>9</v>
      </c>
      <c r="Y18" s="50">
        <v>50</v>
      </c>
      <c r="Z18" s="36"/>
      <c r="AA18" s="64">
        <f>I18+L18+O18+R18+U18+X18</f>
        <v>48.5</v>
      </c>
      <c r="AB18" s="88">
        <f>J18+M18+P18+S18+V18+Y18</f>
        <v>358</v>
      </c>
      <c r="AC18" s="34">
        <f>AA18*1000-AB18</f>
        <v>48142</v>
      </c>
      <c r="AD18" s="31">
        <f>A18</f>
        <v>15</v>
      </c>
      <c r="AE18" s="29" t="str">
        <f>B18</f>
        <v>Boer, Johan de</v>
      </c>
      <c r="AF18" s="115">
        <v>2188.5100000000002</v>
      </c>
      <c r="AG18" s="115">
        <v>5.97</v>
      </c>
      <c r="AH18" s="92"/>
      <c r="AL18" s="63"/>
    </row>
    <row r="19" spans="1:38" s="38" customFormat="1" ht="17.100000000000001" customHeight="1" x14ac:dyDescent="0.25">
      <c r="A19" s="28">
        <f>RANK(AC19,AC$4:AC$34)</f>
        <v>16</v>
      </c>
      <c r="B19" s="61" t="s">
        <v>2</v>
      </c>
      <c r="C19" s="30" t="s">
        <v>24</v>
      </c>
      <c r="D19" s="31"/>
      <c r="E19" s="31" t="str">
        <f>IF(F19&gt;19911231,"jun",IF(F19=0,"?",IF(F19&lt;19560101,"sen","")))</f>
        <v/>
      </c>
      <c r="F19" s="31">
        <v>19650218</v>
      </c>
      <c r="G19" s="89">
        <v>2184.5</v>
      </c>
      <c r="H19" s="76">
        <v>136</v>
      </c>
      <c r="I19" s="62">
        <v>5</v>
      </c>
      <c r="J19" s="50">
        <v>20</v>
      </c>
      <c r="K19" s="35"/>
      <c r="L19" s="62">
        <v>9</v>
      </c>
      <c r="M19" s="50">
        <v>60</v>
      </c>
      <c r="N19" s="35"/>
      <c r="O19" s="62">
        <v>7</v>
      </c>
      <c r="P19" s="50">
        <v>100</v>
      </c>
      <c r="Q19" s="35"/>
      <c r="R19" s="33">
        <v>10.5</v>
      </c>
      <c r="S19" s="50">
        <v>50</v>
      </c>
      <c r="T19" s="35"/>
      <c r="U19" s="33">
        <v>10.5</v>
      </c>
      <c r="V19" s="50">
        <v>80</v>
      </c>
      <c r="W19" s="35"/>
      <c r="X19" s="62">
        <v>4</v>
      </c>
      <c r="Y19" s="50">
        <v>50</v>
      </c>
      <c r="Z19" s="36"/>
      <c r="AA19" s="64">
        <f>I19+L19+O19+R19+U19+X19</f>
        <v>46</v>
      </c>
      <c r="AB19" s="88">
        <f>J19+M19+P19+S19+V19+Y19</f>
        <v>360</v>
      </c>
      <c r="AC19" s="34">
        <f>AA19*1000-AB19</f>
        <v>45640</v>
      </c>
      <c r="AD19" s="31">
        <f>A19</f>
        <v>16</v>
      </c>
      <c r="AE19" s="29" t="str">
        <f>B19</f>
        <v>Czeremin, Claus</v>
      </c>
      <c r="AF19" s="115">
        <v>2154.4499999999998</v>
      </c>
      <c r="AG19" s="115">
        <v>-6.63</v>
      </c>
      <c r="AH19" s="92"/>
    </row>
    <row r="20" spans="1:38" s="38" customFormat="1" ht="17.100000000000001" customHeight="1" x14ac:dyDescent="0.25">
      <c r="A20" s="28">
        <f>RANK(AC20,AC$4:AC$34)</f>
        <v>17</v>
      </c>
      <c r="B20" s="61" t="s">
        <v>27</v>
      </c>
      <c r="C20" s="30" t="s">
        <v>24</v>
      </c>
      <c r="D20" s="31" t="s">
        <v>26</v>
      </c>
      <c r="E20" s="31" t="str">
        <f>IF(F20&gt;19911231,"jun",IF(F20=0,"?",IF(F20&lt;19560101,"sen","")))</f>
        <v/>
      </c>
      <c r="F20" s="31">
        <v>19631124</v>
      </c>
      <c r="G20" s="91">
        <v>2143.89</v>
      </c>
      <c r="H20" s="77">
        <v>155</v>
      </c>
      <c r="I20" s="62">
        <v>5</v>
      </c>
      <c r="J20" s="50">
        <v>20</v>
      </c>
      <c r="K20" s="35"/>
      <c r="L20" s="62">
        <v>14</v>
      </c>
      <c r="M20" s="50">
        <v>60</v>
      </c>
      <c r="N20" s="35"/>
      <c r="O20" s="62">
        <v>2</v>
      </c>
      <c r="P20" s="50">
        <v>100</v>
      </c>
      <c r="Q20" s="35"/>
      <c r="R20" s="62">
        <v>10</v>
      </c>
      <c r="S20" s="50">
        <v>50</v>
      </c>
      <c r="T20" s="35"/>
      <c r="U20" s="62">
        <v>5</v>
      </c>
      <c r="V20" s="50">
        <v>80</v>
      </c>
      <c r="W20" s="35"/>
      <c r="X20" s="62">
        <v>9</v>
      </c>
      <c r="Y20" s="50">
        <v>50</v>
      </c>
      <c r="Z20" s="36"/>
      <c r="AA20" s="64">
        <f>I20+L20+O20+R20+U20+X20</f>
        <v>45</v>
      </c>
      <c r="AB20" s="88">
        <f>J20+M20+P20+S20+V20+Y20</f>
        <v>360</v>
      </c>
      <c r="AC20" s="34">
        <f>AA20*1000-AB20</f>
        <v>44640</v>
      </c>
      <c r="AD20" s="31">
        <f>A20</f>
        <v>17</v>
      </c>
      <c r="AE20" s="29" t="str">
        <f>B20</f>
        <v>Neef, Wilfried</v>
      </c>
      <c r="AF20" s="115">
        <v>2140.8200000000002</v>
      </c>
      <c r="AG20" s="115">
        <v>-0.66</v>
      </c>
      <c r="AH20" s="93"/>
    </row>
    <row r="21" spans="1:38" s="38" customFormat="1" ht="17.100000000000001" customHeight="1" x14ac:dyDescent="0.25">
      <c r="A21" s="28">
        <f>RANK(AC21,AC$4:AC$34)</f>
        <v>18</v>
      </c>
      <c r="B21" s="61" t="s">
        <v>5</v>
      </c>
      <c r="C21" s="30" t="s">
        <v>24</v>
      </c>
      <c r="D21" s="31" t="s">
        <v>23</v>
      </c>
      <c r="E21" s="31" t="str">
        <f>IF(F21&gt;19911231,"jun",IF(F21=0,"?",IF(F21&lt;19560101,"sen","")))</f>
        <v/>
      </c>
      <c r="F21" s="31">
        <v>19610915</v>
      </c>
      <c r="G21" s="89">
        <v>2145.87</v>
      </c>
      <c r="H21" s="76">
        <v>153</v>
      </c>
      <c r="I21" s="62">
        <v>5</v>
      </c>
      <c r="J21" s="50">
        <v>20</v>
      </c>
      <c r="K21" s="35"/>
      <c r="L21" s="62">
        <v>7</v>
      </c>
      <c r="M21" s="50">
        <v>60</v>
      </c>
      <c r="N21" s="35"/>
      <c r="O21" s="62">
        <v>6</v>
      </c>
      <c r="P21" s="50">
        <v>100</v>
      </c>
      <c r="Q21" s="35"/>
      <c r="R21" s="33">
        <v>7.5</v>
      </c>
      <c r="S21" s="50">
        <v>50</v>
      </c>
      <c r="T21" s="35"/>
      <c r="U21" s="62">
        <v>10</v>
      </c>
      <c r="V21" s="50">
        <v>80</v>
      </c>
      <c r="W21" s="35"/>
      <c r="X21" s="62">
        <v>8</v>
      </c>
      <c r="Y21" s="50">
        <v>50</v>
      </c>
      <c r="Z21" s="36"/>
      <c r="AA21" s="64">
        <f>I21+L21+O21+R21+U21+X21</f>
        <v>43.5</v>
      </c>
      <c r="AB21" s="88">
        <f>J21+M21+P21+S21+V21+Y21</f>
        <v>360</v>
      </c>
      <c r="AC21" s="34">
        <f>AA21*1000-AB21</f>
        <v>43140</v>
      </c>
      <c r="AD21" s="31">
        <f>A21</f>
        <v>18</v>
      </c>
      <c r="AE21" s="29" t="str">
        <f>B21</f>
        <v>Walther, Thomas</v>
      </c>
      <c r="AF21" s="115">
        <v>2120.38</v>
      </c>
      <c r="AG21" s="115">
        <v>-5.61</v>
      </c>
      <c r="AH21" s="92"/>
    </row>
    <row r="22" spans="1:38" s="38" customFormat="1" ht="17.100000000000001" customHeight="1" x14ac:dyDescent="0.25">
      <c r="A22" s="28">
        <f>RANK(AC22,AC$4:AC$34)</f>
        <v>19</v>
      </c>
      <c r="B22" s="61" t="s">
        <v>50</v>
      </c>
      <c r="C22" s="30" t="s">
        <v>49</v>
      </c>
      <c r="D22" s="31"/>
      <c r="E22" s="31" t="str">
        <f>IF(F22&gt;19911231,"jun",IF(F22=0,"?",IF(F22&lt;19560101,"sen","")))</f>
        <v>sen</v>
      </c>
      <c r="F22" s="31">
        <v>19530819</v>
      </c>
      <c r="G22" s="91">
        <v>2114.7600000000002</v>
      </c>
      <c r="H22" s="77">
        <v>177</v>
      </c>
      <c r="I22" s="62">
        <v>5</v>
      </c>
      <c r="J22" s="50">
        <v>20</v>
      </c>
      <c r="K22" s="35"/>
      <c r="L22" s="62">
        <v>10</v>
      </c>
      <c r="M22" s="50">
        <v>60</v>
      </c>
      <c r="N22" s="35"/>
      <c r="O22" s="62">
        <v>9</v>
      </c>
      <c r="P22" s="50">
        <v>100</v>
      </c>
      <c r="Q22" s="35"/>
      <c r="R22" s="62">
        <v>5</v>
      </c>
      <c r="S22" s="50">
        <v>50</v>
      </c>
      <c r="T22" s="35"/>
      <c r="U22" s="62">
        <v>5</v>
      </c>
      <c r="V22" s="50">
        <v>80</v>
      </c>
      <c r="W22" s="35"/>
      <c r="X22" s="33">
        <v>6.5</v>
      </c>
      <c r="Y22" s="50">
        <v>50</v>
      </c>
      <c r="Z22" s="36"/>
      <c r="AA22" s="64">
        <f>I22+L22+O22+R22+U22+X22</f>
        <v>40.5</v>
      </c>
      <c r="AB22" s="88">
        <f>J22+M22+P22+S22+V22+Y22</f>
        <v>360</v>
      </c>
      <c r="AC22" s="34">
        <f>AA22*1000-AB22</f>
        <v>40140</v>
      </c>
      <c r="AD22" s="31">
        <f>A22</f>
        <v>19</v>
      </c>
      <c r="AE22" s="29" t="str">
        <f>B22</f>
        <v>Ott, Roland</v>
      </c>
      <c r="AF22" s="115">
        <v>2079.5100000000002</v>
      </c>
      <c r="AG22" s="115">
        <v>-7.74</v>
      </c>
      <c r="AH22" s="92"/>
    </row>
    <row r="23" spans="1:38" s="38" customFormat="1" ht="17.100000000000001" customHeight="1" x14ac:dyDescent="0.25">
      <c r="A23" s="28">
        <f>RANK(AC23,AC$4:AC$34)</f>
        <v>20</v>
      </c>
      <c r="B23" s="61" t="s">
        <v>63</v>
      </c>
      <c r="C23" s="30" t="s">
        <v>24</v>
      </c>
      <c r="D23" s="31" t="s">
        <v>23</v>
      </c>
      <c r="E23" s="31" t="str">
        <f>IF(F23&gt;19911231,"jun",IF(F23=0,"?",IF(F23&lt;19560101,"sen","")))</f>
        <v>sen</v>
      </c>
      <c r="F23" s="31">
        <v>19460920</v>
      </c>
      <c r="G23" s="89">
        <v>2145.16</v>
      </c>
      <c r="H23" s="77">
        <v>154</v>
      </c>
      <c r="I23" s="62">
        <v>5</v>
      </c>
      <c r="J23" s="50">
        <v>20</v>
      </c>
      <c r="K23" s="35"/>
      <c r="L23" s="33">
        <v>3.5</v>
      </c>
      <c r="M23" s="50">
        <v>60</v>
      </c>
      <c r="N23" s="35"/>
      <c r="O23" s="62">
        <v>1</v>
      </c>
      <c r="P23" s="50">
        <v>55</v>
      </c>
      <c r="Q23" s="35"/>
      <c r="R23" s="62">
        <v>9</v>
      </c>
      <c r="S23" s="50">
        <v>44</v>
      </c>
      <c r="T23" s="35"/>
      <c r="U23" s="62">
        <v>10</v>
      </c>
      <c r="V23" s="50">
        <v>74</v>
      </c>
      <c r="W23" s="35"/>
      <c r="X23" s="33">
        <v>7.5</v>
      </c>
      <c r="Y23" s="50">
        <v>50</v>
      </c>
      <c r="Z23" s="36"/>
      <c r="AA23" s="64">
        <f>I23+L23+O23+R23+U23+X23</f>
        <v>36</v>
      </c>
      <c r="AB23" s="88">
        <f>J23+M23+P23+S23+V23+Y23</f>
        <v>303</v>
      </c>
      <c r="AC23" s="34">
        <f>AA23*1000-AB23</f>
        <v>35697</v>
      </c>
      <c r="AD23" s="31">
        <f>A23</f>
        <v>20</v>
      </c>
      <c r="AE23" s="29" t="str">
        <f>B23</f>
        <v>Schulze, Eberhard</v>
      </c>
      <c r="AF23" s="115">
        <v>2018.19</v>
      </c>
      <c r="AG23" s="115">
        <v>-27.96</v>
      </c>
      <c r="AH23" s="92"/>
    </row>
    <row r="24" spans="1:38" s="38" customFormat="1" ht="17.100000000000001" customHeight="1" x14ac:dyDescent="0.25">
      <c r="A24" s="28">
        <f>RANK(AC24,AC$4:AC$34)</f>
        <v>21</v>
      </c>
      <c r="B24" s="61" t="s">
        <v>30</v>
      </c>
      <c r="C24" s="30" t="s">
        <v>24</v>
      </c>
      <c r="D24" s="31"/>
      <c r="E24" s="31" t="str">
        <f>IF(F24&gt;19911231,"jun",IF(F24=0,"?",IF(F24&lt;19560101,"sen","")))</f>
        <v>sen</v>
      </c>
      <c r="F24" s="31">
        <v>19471111</v>
      </c>
      <c r="G24" s="89">
        <v>2091.58</v>
      </c>
      <c r="H24" s="76">
        <v>192</v>
      </c>
      <c r="I24" s="62">
        <v>5</v>
      </c>
      <c r="J24" s="50">
        <v>20</v>
      </c>
      <c r="K24" s="35"/>
      <c r="L24" s="62">
        <v>5</v>
      </c>
      <c r="M24" s="50">
        <v>60</v>
      </c>
      <c r="N24" s="35"/>
      <c r="O24" s="62">
        <v>4</v>
      </c>
      <c r="P24" s="50">
        <v>100</v>
      </c>
      <c r="Q24" s="35"/>
      <c r="R24" s="33">
        <v>11.5</v>
      </c>
      <c r="S24" s="50">
        <v>50</v>
      </c>
      <c r="T24" s="35"/>
      <c r="U24" s="62">
        <v>0</v>
      </c>
      <c r="V24" s="50">
        <v>80</v>
      </c>
      <c r="W24" s="35"/>
      <c r="X24" s="62">
        <v>9</v>
      </c>
      <c r="Y24" s="50">
        <v>50</v>
      </c>
      <c r="Z24" s="36"/>
      <c r="AA24" s="64">
        <f>I24+L24+O24+R24+U24+X24</f>
        <v>34.5</v>
      </c>
      <c r="AB24" s="88">
        <f>J24+M24+P24+S24+V24+Y24</f>
        <v>360</v>
      </c>
      <c r="AC24" s="34">
        <f>AA24*1000-AB24</f>
        <v>34140</v>
      </c>
      <c r="AD24" s="31">
        <f>A24</f>
        <v>21</v>
      </c>
      <c r="AE24" s="29" t="str">
        <f>B24</f>
        <v>Banaszek, Marcin</v>
      </c>
      <c r="AF24" s="115">
        <v>1997.76</v>
      </c>
      <c r="AG24" s="115">
        <v>-20.67</v>
      </c>
      <c r="AH24" s="92"/>
    </row>
    <row r="25" spans="1:38" s="38" customFormat="1" ht="17.100000000000001" customHeight="1" x14ac:dyDescent="0.25">
      <c r="A25" s="28">
        <f>RANK(AC25,AC$4:AC$34)</f>
        <v>22</v>
      </c>
      <c r="B25" s="61" t="s">
        <v>57</v>
      </c>
      <c r="C25" s="30" t="s">
        <v>24</v>
      </c>
      <c r="D25" s="31" t="s">
        <v>23</v>
      </c>
      <c r="E25" s="31" t="str">
        <f>IF(F25&gt;19911231,"jun",IF(F25=0,"?",IF(F25&lt;19560101,"sen","")))</f>
        <v/>
      </c>
      <c r="F25" s="31">
        <v>19790526</v>
      </c>
      <c r="G25" s="89">
        <v>2071.65</v>
      </c>
      <c r="H25" s="76">
        <v>208</v>
      </c>
      <c r="I25" s="62">
        <v>5</v>
      </c>
      <c r="J25" s="50">
        <v>20</v>
      </c>
      <c r="K25" s="35"/>
      <c r="L25" s="33">
        <v>1.5</v>
      </c>
      <c r="M25" s="50">
        <v>60</v>
      </c>
      <c r="N25" s="35"/>
      <c r="O25" s="62">
        <v>6</v>
      </c>
      <c r="P25" s="50">
        <v>100</v>
      </c>
      <c r="Q25" s="35"/>
      <c r="R25" s="33">
        <v>11.5</v>
      </c>
      <c r="S25" s="50">
        <v>50</v>
      </c>
      <c r="T25" s="35"/>
      <c r="U25" s="62">
        <v>5</v>
      </c>
      <c r="V25" s="50">
        <v>80</v>
      </c>
      <c r="W25" s="35"/>
      <c r="X25" s="62">
        <v>5</v>
      </c>
      <c r="Y25" s="50">
        <v>50</v>
      </c>
      <c r="Z25" s="36"/>
      <c r="AA25" s="64">
        <f>I25+L25+O25+R25+U25+X25</f>
        <v>34</v>
      </c>
      <c r="AB25" s="88">
        <f>J25+M25+P25+S25+V25+Y25</f>
        <v>360</v>
      </c>
      <c r="AC25" s="34">
        <f>AA25*1000-AB25</f>
        <v>33640</v>
      </c>
      <c r="AD25" s="31">
        <f>A25</f>
        <v>22</v>
      </c>
      <c r="AE25" s="29" t="str">
        <f>B25</f>
        <v>Loßin, Sven-Hendrik</v>
      </c>
      <c r="AF25" s="115">
        <v>1990.94</v>
      </c>
      <c r="AG25" s="115">
        <v>-17.760000000000002</v>
      </c>
      <c r="AH25" s="92"/>
    </row>
    <row r="26" spans="1:38" s="38" customFormat="1" ht="17.100000000000001" customHeight="1" x14ac:dyDescent="0.25">
      <c r="A26" s="28">
        <f>RANK(AC26,AC$4:AC$34)</f>
        <v>23</v>
      </c>
      <c r="B26" s="61" t="s">
        <v>69</v>
      </c>
      <c r="C26" s="30" t="s">
        <v>70</v>
      </c>
      <c r="D26" s="31"/>
      <c r="E26" s="31" t="str">
        <f>IF(F26&gt;19911231,"jun",IF(F26=0,"?",IF(F26&lt;19560101,"sen","")))</f>
        <v>sen</v>
      </c>
      <c r="F26" s="31">
        <v>19480802</v>
      </c>
      <c r="G26" s="89">
        <v>2134.41</v>
      </c>
      <c r="H26" s="76">
        <v>164</v>
      </c>
      <c r="I26" s="62">
        <v>5</v>
      </c>
      <c r="J26" s="50">
        <v>19</v>
      </c>
      <c r="K26" s="35"/>
      <c r="L26" s="62">
        <v>0</v>
      </c>
      <c r="M26" s="50">
        <v>60</v>
      </c>
      <c r="N26" s="35"/>
      <c r="O26" s="62">
        <v>9</v>
      </c>
      <c r="P26" s="50">
        <v>100</v>
      </c>
      <c r="Q26" s="35"/>
      <c r="R26" s="33">
        <v>7.5</v>
      </c>
      <c r="S26" s="50">
        <v>50</v>
      </c>
      <c r="T26" s="35"/>
      <c r="U26" s="62">
        <v>5</v>
      </c>
      <c r="V26" s="50">
        <v>80</v>
      </c>
      <c r="W26" s="35"/>
      <c r="X26" s="62">
        <v>5</v>
      </c>
      <c r="Y26" s="50">
        <v>50</v>
      </c>
      <c r="Z26" s="36"/>
      <c r="AA26" s="64">
        <f>I26+L26+O26+R26+U26+X26</f>
        <v>31.5</v>
      </c>
      <c r="AB26" s="88">
        <f>J26+M26+P26+S26+V26+Y26</f>
        <v>359</v>
      </c>
      <c r="AC26" s="34">
        <f>AA26*1000-AB26</f>
        <v>31141</v>
      </c>
      <c r="AD26" s="31">
        <f>A26</f>
        <v>23</v>
      </c>
      <c r="AE26" s="29" t="str">
        <f>B26</f>
        <v>Van Herck, Marcel</v>
      </c>
      <c r="AF26" s="115">
        <v>1956.89</v>
      </c>
      <c r="AG26" s="115">
        <v>-39.06</v>
      </c>
      <c r="AH26" s="92"/>
    </row>
    <row r="27" spans="1:38" s="38" customFormat="1" ht="17.100000000000001" customHeight="1" x14ac:dyDescent="0.25">
      <c r="A27" s="28">
        <f>RANK(AC27,AC$4:AC$34)</f>
        <v>24</v>
      </c>
      <c r="B27" s="61" t="s">
        <v>75</v>
      </c>
      <c r="C27" s="30" t="s">
        <v>76</v>
      </c>
      <c r="D27" s="31" t="s">
        <v>23</v>
      </c>
      <c r="E27" s="31" t="str">
        <f>IF(F27&gt;19911231,"jun",IF(F27=0,"?",IF(F27&lt;19560101,"sen","")))</f>
        <v/>
      </c>
      <c r="F27" s="31">
        <v>19830423</v>
      </c>
      <c r="G27" s="89">
        <v>2096.4699999999998</v>
      </c>
      <c r="H27" s="77">
        <v>189</v>
      </c>
      <c r="I27" s="62">
        <v>10</v>
      </c>
      <c r="J27" s="50">
        <v>20</v>
      </c>
      <c r="K27" s="35"/>
      <c r="L27" s="62">
        <v>0</v>
      </c>
      <c r="M27" s="50">
        <v>60</v>
      </c>
      <c r="N27" s="35"/>
      <c r="O27" s="62">
        <v>7</v>
      </c>
      <c r="P27" s="50">
        <v>100</v>
      </c>
      <c r="Q27" s="35"/>
      <c r="R27" s="33">
        <v>6.5</v>
      </c>
      <c r="S27" s="50">
        <v>50</v>
      </c>
      <c r="T27" s="35"/>
      <c r="U27" s="62">
        <v>0</v>
      </c>
      <c r="V27" s="50">
        <v>80</v>
      </c>
      <c r="W27" s="35"/>
      <c r="X27" s="33">
        <v>6.5</v>
      </c>
      <c r="Y27" s="50">
        <v>50</v>
      </c>
      <c r="Z27" s="36"/>
      <c r="AA27" s="64">
        <f>I27+L27+O27+R27+U27+X27</f>
        <v>30</v>
      </c>
      <c r="AB27" s="88">
        <f>J27+M27+P27+S27+V27+Y27</f>
        <v>360</v>
      </c>
      <c r="AC27" s="34">
        <f>AA27*1000-AB27</f>
        <v>29640</v>
      </c>
      <c r="AD27" s="31">
        <f>A27</f>
        <v>24</v>
      </c>
      <c r="AE27" s="29" t="str">
        <f>B27</f>
        <v>Stawarz, Pawel</v>
      </c>
      <c r="AF27" s="115">
        <v>1936.45</v>
      </c>
      <c r="AG27" s="115">
        <v>-35.25</v>
      </c>
      <c r="AH27" s="92"/>
    </row>
    <row r="28" spans="1:38" s="38" customFormat="1" ht="17.100000000000001" customHeight="1" x14ac:dyDescent="0.25">
      <c r="A28" s="28">
        <f>RANK(AC28,AC$4:AC$34)</f>
        <v>25</v>
      </c>
      <c r="B28" s="61" t="s">
        <v>58</v>
      </c>
      <c r="C28" s="30" t="s">
        <v>24</v>
      </c>
      <c r="D28" s="31" t="s">
        <v>23</v>
      </c>
      <c r="E28" s="31" t="str">
        <f>IF(F28&gt;19911231,"jun",IF(F28=0,"?",IF(F28&lt;19560101,"sen","")))</f>
        <v/>
      </c>
      <c r="F28" s="31">
        <v>19710613</v>
      </c>
      <c r="G28" s="89">
        <v>1906.83</v>
      </c>
      <c r="H28" s="76">
        <v>328</v>
      </c>
      <c r="I28" s="62">
        <v>5</v>
      </c>
      <c r="J28" s="50">
        <v>20</v>
      </c>
      <c r="K28" s="35"/>
      <c r="L28" s="62">
        <v>9</v>
      </c>
      <c r="M28" s="50">
        <v>60</v>
      </c>
      <c r="N28" s="35"/>
      <c r="O28" s="62">
        <v>2</v>
      </c>
      <c r="P28" s="50">
        <v>100</v>
      </c>
      <c r="Q28" s="35"/>
      <c r="R28" s="62">
        <v>5</v>
      </c>
      <c r="S28" s="50">
        <v>50</v>
      </c>
      <c r="T28" s="35"/>
      <c r="U28" s="62">
        <v>0</v>
      </c>
      <c r="V28" s="50">
        <v>80</v>
      </c>
      <c r="W28" s="35"/>
      <c r="X28" s="33">
        <v>7.5</v>
      </c>
      <c r="Y28" s="50">
        <v>50</v>
      </c>
      <c r="Z28" s="36"/>
      <c r="AA28" s="64">
        <f>I28+L28+O28+R28+U28+X28</f>
        <v>28.5</v>
      </c>
      <c r="AB28" s="88">
        <f>J28+M28+P28+S28+V28+Y28</f>
        <v>360</v>
      </c>
      <c r="AC28" s="34">
        <f>AA28*1000-AB28</f>
        <v>28140</v>
      </c>
      <c r="AD28" s="31">
        <f>A28</f>
        <v>25</v>
      </c>
      <c r="AE28" s="29" t="str">
        <f>B28</f>
        <v>Müller, Winus</v>
      </c>
      <c r="AF28" s="115">
        <v>1916.01</v>
      </c>
      <c r="AG28" s="115">
        <v>2.0099999999999998</v>
      </c>
      <c r="AH28" s="92"/>
    </row>
    <row r="29" spans="1:38" s="38" customFormat="1" ht="17.100000000000001" customHeight="1" x14ac:dyDescent="0.25">
      <c r="A29" s="28">
        <f>RANK(AC29,AC$4:AC$34)</f>
        <v>25</v>
      </c>
      <c r="B29" s="61" t="s">
        <v>67</v>
      </c>
      <c r="C29" s="30" t="s">
        <v>24</v>
      </c>
      <c r="D29" s="31" t="s">
        <v>23</v>
      </c>
      <c r="E29" s="31" t="str">
        <f>IF(F29&gt;19911231,"jun",IF(F29=0,"?",IF(F29&lt;19560101,"sen","")))</f>
        <v/>
      </c>
      <c r="F29" s="31">
        <v>19650419</v>
      </c>
      <c r="G29" s="89">
        <v>1977.93</v>
      </c>
      <c r="H29" s="77">
        <v>267</v>
      </c>
      <c r="I29" s="62">
        <v>5</v>
      </c>
      <c r="J29" s="50">
        <v>20</v>
      </c>
      <c r="K29" s="35"/>
      <c r="L29" s="62">
        <v>5</v>
      </c>
      <c r="M29" s="50">
        <v>60</v>
      </c>
      <c r="N29" s="35"/>
      <c r="O29" s="62">
        <v>5</v>
      </c>
      <c r="P29" s="50">
        <v>100</v>
      </c>
      <c r="Q29" s="35"/>
      <c r="R29" s="62">
        <v>6</v>
      </c>
      <c r="S29" s="50">
        <v>50</v>
      </c>
      <c r="T29" s="35"/>
      <c r="U29" s="62">
        <v>2</v>
      </c>
      <c r="V29" s="50">
        <v>80</v>
      </c>
      <c r="W29" s="35"/>
      <c r="X29" s="33">
        <v>5.5</v>
      </c>
      <c r="Y29" s="50">
        <v>50</v>
      </c>
      <c r="Z29" s="36"/>
      <c r="AA29" s="64">
        <f>I29+L29+O29+R29+U29+X29</f>
        <v>28.5</v>
      </c>
      <c r="AB29" s="88">
        <f>J29+M29+P29+S29+V29+Y29</f>
        <v>360</v>
      </c>
      <c r="AC29" s="34">
        <f>AA29*1000-AB29</f>
        <v>28140</v>
      </c>
      <c r="AD29" s="31">
        <f>A29</f>
        <v>25</v>
      </c>
      <c r="AE29" s="29" t="str">
        <f>B29</f>
        <v>Thannheiser, Thomas</v>
      </c>
      <c r="AF29" s="115">
        <v>1916.01</v>
      </c>
      <c r="AG29" s="115">
        <v>-13.62</v>
      </c>
      <c r="AH29" s="92"/>
    </row>
    <row r="30" spans="1:38" s="38" customFormat="1" ht="17.100000000000001" customHeight="1" x14ac:dyDescent="0.25">
      <c r="A30" s="28">
        <f>RANK(AC30,AC$4:AC$34)</f>
        <v>27</v>
      </c>
      <c r="B30" s="61" t="s">
        <v>80</v>
      </c>
      <c r="C30" s="30" t="s">
        <v>24</v>
      </c>
      <c r="D30" s="31"/>
      <c r="E30" s="31" t="str">
        <f>IF(F30&gt;19911231,"jun",IF(F30=0,"?",IF(F30&lt;19560101,"sen","")))</f>
        <v>sen</v>
      </c>
      <c r="F30" s="31">
        <v>19430606</v>
      </c>
      <c r="G30" s="89">
        <v>1850.8</v>
      </c>
      <c r="H30" s="76">
        <v>370</v>
      </c>
      <c r="I30" s="62">
        <v>10</v>
      </c>
      <c r="J30" s="50">
        <v>20</v>
      </c>
      <c r="K30" s="35"/>
      <c r="L30" s="62">
        <v>2</v>
      </c>
      <c r="M30" s="50">
        <v>60</v>
      </c>
      <c r="N30" s="35"/>
      <c r="O30" s="62">
        <v>2</v>
      </c>
      <c r="P30" s="50">
        <v>100</v>
      </c>
      <c r="Q30" s="35"/>
      <c r="R30" s="62">
        <v>5</v>
      </c>
      <c r="S30" s="50">
        <v>50</v>
      </c>
      <c r="T30" s="35"/>
      <c r="U30" s="62">
        <v>0</v>
      </c>
      <c r="V30" s="50">
        <v>80</v>
      </c>
      <c r="W30" s="35"/>
      <c r="X30" s="62">
        <v>5</v>
      </c>
      <c r="Y30" s="50">
        <v>50</v>
      </c>
      <c r="Z30" s="36"/>
      <c r="AA30" s="64">
        <f>I30+L30+O30+R30+U30+X30</f>
        <v>24</v>
      </c>
      <c r="AB30" s="88">
        <f>J30+M30+P30+S30+V30+Y30</f>
        <v>360</v>
      </c>
      <c r="AC30" s="34">
        <f>AA30*1000-AB30</f>
        <v>23640</v>
      </c>
      <c r="AD30" s="31">
        <f>A30</f>
        <v>27</v>
      </c>
      <c r="AE30" s="29" t="str">
        <f>B30</f>
        <v>Thoma, Andreas</v>
      </c>
      <c r="AF30" s="115">
        <v>1854.7</v>
      </c>
      <c r="AG30" s="115">
        <v>0.84</v>
      </c>
      <c r="AH30" s="92"/>
    </row>
    <row r="31" spans="1:38" s="38" customFormat="1" ht="17.100000000000001" customHeight="1" x14ac:dyDescent="0.25">
      <c r="A31" s="28">
        <f>RANK(AC31,AC$4:AC$34)</f>
        <v>28</v>
      </c>
      <c r="B31" s="61" t="s">
        <v>55</v>
      </c>
      <c r="C31" s="30" t="s">
        <v>24</v>
      </c>
      <c r="D31" s="31"/>
      <c r="E31" s="31" t="str">
        <f>IF(F31&gt;19911231,"jun",IF(F31=0,"?",IF(F31&lt;19560101,"sen","")))</f>
        <v/>
      </c>
      <c r="F31" s="31">
        <v>19911008</v>
      </c>
      <c r="G31" s="91" t="s">
        <v>73</v>
      </c>
      <c r="H31" s="77" t="s">
        <v>73</v>
      </c>
      <c r="I31" s="62">
        <v>5</v>
      </c>
      <c r="J31" s="50">
        <v>20</v>
      </c>
      <c r="K31" s="35"/>
      <c r="L31" s="33">
        <v>7.5</v>
      </c>
      <c r="M31" s="50">
        <v>60</v>
      </c>
      <c r="N31" s="35"/>
      <c r="O31" s="62">
        <v>3</v>
      </c>
      <c r="P31" s="50">
        <v>99</v>
      </c>
      <c r="Q31" s="35"/>
      <c r="R31" s="62">
        <v>5</v>
      </c>
      <c r="S31" s="50">
        <v>50</v>
      </c>
      <c r="T31" s="35"/>
      <c r="U31" s="62">
        <v>0</v>
      </c>
      <c r="V31" s="50">
        <v>80</v>
      </c>
      <c r="W31" s="35"/>
      <c r="X31" s="62">
        <v>1</v>
      </c>
      <c r="Y31" s="50">
        <v>50</v>
      </c>
      <c r="Z31" s="36"/>
      <c r="AA31" s="64">
        <f>I31+L31+O31+R31+U31+X31</f>
        <v>21.5</v>
      </c>
      <c r="AB31" s="88">
        <f>J31+M31+P31+S31+V31+Y31</f>
        <v>359</v>
      </c>
      <c r="AC31" s="34">
        <f>AA31*1000-AB31</f>
        <v>21141</v>
      </c>
      <c r="AD31" s="31">
        <f>A31</f>
        <v>28</v>
      </c>
      <c r="AE31" s="29" t="str">
        <f>B31</f>
        <v>Eilert, Marius</v>
      </c>
      <c r="AF31" s="115">
        <v>1820.64</v>
      </c>
      <c r="AG31" s="115" t="s">
        <v>73</v>
      </c>
      <c r="AH31" s="92">
        <v>1770.51</v>
      </c>
    </row>
    <row r="32" spans="1:38" s="38" customFormat="1" ht="17.100000000000001" customHeight="1" x14ac:dyDescent="0.25">
      <c r="A32" s="28">
        <f>RANK(AC32,AC$4:AC$34)</f>
        <v>29</v>
      </c>
      <c r="B32" s="61" t="s">
        <v>62</v>
      </c>
      <c r="C32" s="30" t="s">
        <v>24</v>
      </c>
      <c r="D32" s="31" t="s">
        <v>23</v>
      </c>
      <c r="E32" s="31" t="str">
        <f>IF(F32&gt;19911231,"jun",IF(F32=0,"?",IF(F32&lt;19560101,"sen","")))</f>
        <v/>
      </c>
      <c r="F32" s="31">
        <v>19750916</v>
      </c>
      <c r="G32" s="90" t="s">
        <v>73</v>
      </c>
      <c r="H32" s="77" t="s">
        <v>73</v>
      </c>
      <c r="I32" s="62">
        <v>5</v>
      </c>
      <c r="J32" s="50">
        <v>20</v>
      </c>
      <c r="K32" s="35"/>
      <c r="L32" s="62">
        <v>2</v>
      </c>
      <c r="M32" s="50">
        <v>60</v>
      </c>
      <c r="N32" s="35"/>
      <c r="O32" s="62">
        <v>1</v>
      </c>
      <c r="P32" s="50">
        <v>100</v>
      </c>
      <c r="Q32" s="35"/>
      <c r="R32" s="62">
        <v>5</v>
      </c>
      <c r="S32" s="50">
        <v>50</v>
      </c>
      <c r="T32" s="35"/>
      <c r="U32" s="62">
        <v>0</v>
      </c>
      <c r="V32" s="50">
        <v>80</v>
      </c>
      <c r="W32" s="35"/>
      <c r="X32" s="62">
        <v>5</v>
      </c>
      <c r="Y32" s="50">
        <v>50</v>
      </c>
      <c r="Z32" s="36"/>
      <c r="AA32" s="64">
        <f>I32+L32+O32+R32+U32+X32</f>
        <v>18</v>
      </c>
      <c r="AB32" s="88">
        <f>J32+M32+P32+S32+V32+Y32</f>
        <v>360</v>
      </c>
      <c r="AC32" s="34">
        <f>AA32*1000-AB32</f>
        <v>17640</v>
      </c>
      <c r="AD32" s="31">
        <f>A32</f>
        <v>29</v>
      </c>
      <c r="AE32" s="29" t="str">
        <f>B32</f>
        <v>Schnabel, Michael</v>
      </c>
      <c r="AF32" s="115">
        <v>1772.95</v>
      </c>
      <c r="AG32" s="115" t="s">
        <v>73</v>
      </c>
      <c r="AH32" s="92">
        <v>1934.57</v>
      </c>
    </row>
    <row r="33" spans="1:34 16383:16384" s="38" customFormat="1" ht="17.100000000000001" customHeight="1" x14ac:dyDescent="0.25">
      <c r="A33" s="28">
        <f>RANK(AC33,AC$4:AC$34)</f>
        <v>30</v>
      </c>
      <c r="B33" s="61" t="s">
        <v>66</v>
      </c>
      <c r="C33" s="30" t="s">
        <v>24</v>
      </c>
      <c r="D33" s="31" t="s">
        <v>23</v>
      </c>
      <c r="E33" s="31" t="str">
        <f>IF(F33&gt;19911231,"jun",IF(F33=0,"?",IF(F33&lt;19560101,"sen","")))</f>
        <v/>
      </c>
      <c r="F33" s="31">
        <v>19640504</v>
      </c>
      <c r="G33" s="89">
        <v>1737.71</v>
      </c>
      <c r="H33" s="77">
        <v>456</v>
      </c>
      <c r="I33" s="62">
        <v>5</v>
      </c>
      <c r="J33" s="50">
        <v>20</v>
      </c>
      <c r="K33" s="35"/>
      <c r="L33" s="62">
        <v>0</v>
      </c>
      <c r="M33" s="50">
        <v>60</v>
      </c>
      <c r="N33" s="35"/>
      <c r="O33" s="62">
        <v>6</v>
      </c>
      <c r="P33" s="50">
        <v>100</v>
      </c>
      <c r="Q33" s="35"/>
      <c r="R33" s="62">
        <v>4</v>
      </c>
      <c r="S33" s="50">
        <v>50</v>
      </c>
      <c r="T33" s="35"/>
      <c r="U33" s="33">
        <v>1.5</v>
      </c>
      <c r="V33" s="50">
        <v>80</v>
      </c>
      <c r="W33" s="35"/>
      <c r="X33" s="62">
        <v>1</v>
      </c>
      <c r="Y33" s="50">
        <v>50</v>
      </c>
      <c r="Z33" s="36"/>
      <c r="AA33" s="64">
        <f>I33+L33+O33+R33+U33+X33</f>
        <v>17.5</v>
      </c>
      <c r="AB33" s="88">
        <f>J33+M33+P33+S33+V33+Y33</f>
        <v>360</v>
      </c>
      <c r="AC33" s="34">
        <f>AA33*1000-AB33</f>
        <v>17140</v>
      </c>
      <c r="AD33" s="31">
        <f>A33</f>
        <v>30</v>
      </c>
      <c r="AE33" s="29" t="str">
        <f>B33</f>
        <v xml:space="preserve">Söllig, Martin </v>
      </c>
      <c r="AF33" s="115">
        <v>1766.13</v>
      </c>
      <c r="AG33" s="115">
        <v>6.27</v>
      </c>
      <c r="AH33" s="92"/>
    </row>
    <row r="34" spans="1:34 16383:16384" s="100" customFormat="1" ht="17.100000000000001" customHeight="1" thickBot="1" x14ac:dyDescent="0.3">
      <c r="A34" s="100">
        <f>RANK(AC34,AC$4:AC$34)</f>
        <v>31</v>
      </c>
      <c r="B34" s="101" t="s">
        <v>54</v>
      </c>
      <c r="C34" s="102" t="s">
        <v>24</v>
      </c>
      <c r="D34" s="103"/>
      <c r="E34" s="103" t="str">
        <f>IF(F34&gt;19911231,"jun",IF(F34=0,"?",IF(F34&lt;19560101,"sen","")))</f>
        <v/>
      </c>
      <c r="F34" s="103">
        <v>19690504</v>
      </c>
      <c r="G34" s="104" t="s">
        <v>73</v>
      </c>
      <c r="H34" s="105" t="s">
        <v>73</v>
      </c>
      <c r="I34" s="106">
        <v>0</v>
      </c>
      <c r="J34" s="107">
        <v>20</v>
      </c>
      <c r="K34" s="108"/>
      <c r="L34" s="106">
        <v>2</v>
      </c>
      <c r="M34" s="107">
        <v>60</v>
      </c>
      <c r="N34" s="108"/>
      <c r="O34" s="106">
        <v>0</v>
      </c>
      <c r="P34" s="107">
        <v>100</v>
      </c>
      <c r="Q34" s="108"/>
      <c r="R34" s="106">
        <v>0</v>
      </c>
      <c r="S34" s="107">
        <v>50</v>
      </c>
      <c r="T34" s="108"/>
      <c r="U34" s="106">
        <v>0</v>
      </c>
      <c r="V34" s="107">
        <v>80</v>
      </c>
      <c r="W34" s="108"/>
      <c r="X34" s="106">
        <v>9</v>
      </c>
      <c r="Y34" s="107">
        <v>50</v>
      </c>
      <c r="Z34" s="109"/>
      <c r="AA34" s="110">
        <f>I34+L34+O34+R34+U34+X34</f>
        <v>11</v>
      </c>
      <c r="AB34" s="111">
        <f>J34+M34+P34+S34+V34+Y34</f>
        <v>360</v>
      </c>
      <c r="AC34" s="112">
        <f>AA34*1000-AB34</f>
        <v>10640</v>
      </c>
      <c r="AD34" s="103">
        <f>A34</f>
        <v>31</v>
      </c>
      <c r="AE34" s="113" t="str">
        <f>B34</f>
        <v>Buck, Holger</v>
      </c>
      <c r="AF34" s="116">
        <v>1677.57</v>
      </c>
      <c r="AG34" s="116" t="s">
        <v>73</v>
      </c>
      <c r="AH34" s="114"/>
    </row>
    <row r="35" spans="1:34 16383:16384" s="38" customFormat="1" ht="15" x14ac:dyDescent="0.25">
      <c r="A35" s="37"/>
      <c r="B35" s="29" t="s">
        <v>21</v>
      </c>
      <c r="G35" s="57">
        <f>AVERAGE(G4:G34)</f>
        <v>2221.6240740740741</v>
      </c>
      <c r="H35" s="60">
        <f>AVERAGE(H4:H34)</f>
        <v>143.4814814814815</v>
      </c>
      <c r="I35" s="48">
        <f t="shared" ref="I35:Y35" si="0">AVERAGE(I4:I34)</f>
        <v>8.870967741935484</v>
      </c>
      <c r="J35" s="48">
        <f t="shared" si="0"/>
        <v>19.258064516129032</v>
      </c>
      <c r="K35" s="48" t="e">
        <f t="shared" si="0"/>
        <v>#DIV/0!</v>
      </c>
      <c r="L35" s="48">
        <f t="shared" si="0"/>
        <v>8.7096774193548381</v>
      </c>
      <c r="M35" s="48">
        <f t="shared" si="0"/>
        <v>57.548387096774192</v>
      </c>
      <c r="N35" s="48" t="e">
        <f t="shared" si="0"/>
        <v>#DIV/0!</v>
      </c>
      <c r="O35" s="48">
        <f t="shared" si="0"/>
        <v>5.67741935483871</v>
      </c>
      <c r="P35" s="48">
        <f t="shared" si="0"/>
        <v>96.645161290322577</v>
      </c>
      <c r="Q35" s="48" t="e">
        <f t="shared" si="0"/>
        <v>#DIV/0!</v>
      </c>
      <c r="R35" s="48">
        <f t="shared" si="0"/>
        <v>9.5967741935483879</v>
      </c>
      <c r="S35" s="48">
        <f t="shared" si="0"/>
        <v>48.70967741935484</v>
      </c>
      <c r="T35" s="48" t="e">
        <f t="shared" si="0"/>
        <v>#DIV/0!</v>
      </c>
      <c r="U35" s="48">
        <f t="shared" si="0"/>
        <v>7.5</v>
      </c>
      <c r="V35" s="48">
        <f t="shared" si="0"/>
        <v>74.870967741935488</v>
      </c>
      <c r="W35" s="48" t="e">
        <f t="shared" si="0"/>
        <v>#DIV/0!</v>
      </c>
      <c r="X35" s="48">
        <f t="shared" si="0"/>
        <v>7.790322580645161</v>
      </c>
      <c r="Y35" s="48">
        <f t="shared" si="0"/>
        <v>50</v>
      </c>
      <c r="Z35" s="39" t="e">
        <f>AVERAGE(Z5:Z34)</f>
        <v>#DIV/0!</v>
      </c>
      <c r="AA35" s="64">
        <f>AVERAGE(AA4:AA34)</f>
        <v>48.145161290322584</v>
      </c>
      <c r="AB35" s="64">
        <f>AVERAGE(AB4:AB34)</f>
        <v>347.03225806451616</v>
      </c>
      <c r="AC35" s="34"/>
      <c r="AD35" s="32"/>
      <c r="AE35" s="29" t="str">
        <f t="shared" ref="AE35" si="1">B35</f>
        <v>Durchschnitt</v>
      </c>
      <c r="AF35" s="57">
        <f>AVERAGE(AF4:AF34)</f>
        <v>2183.6758064516134</v>
      </c>
      <c r="AG35" s="57">
        <f>AVERAGE(AG4:AG34)</f>
        <v>-1.1111111111113637E-2</v>
      </c>
    </row>
    <row r="36" spans="1:34 16383:16384" x14ac:dyDescent="0.25">
      <c r="C36" s="7"/>
      <c r="D36" s="8"/>
      <c r="E36" s="8"/>
      <c r="F36" s="8"/>
      <c r="I36" s="9" t="s">
        <v>7</v>
      </c>
      <c r="J36" s="10" t="s">
        <v>7</v>
      </c>
      <c r="K36" s="9" t="s">
        <v>7</v>
      </c>
      <c r="L36" s="9" t="s">
        <v>8</v>
      </c>
      <c r="M36" s="10" t="s">
        <v>8</v>
      </c>
      <c r="N36" s="9" t="s">
        <v>8</v>
      </c>
      <c r="O36" s="9" t="s">
        <v>9</v>
      </c>
      <c r="P36" s="10" t="s">
        <v>9</v>
      </c>
      <c r="Q36" s="9" t="s">
        <v>9</v>
      </c>
      <c r="R36" s="9" t="s">
        <v>10</v>
      </c>
      <c r="S36" s="10" t="s">
        <v>10</v>
      </c>
      <c r="T36" s="9" t="s">
        <v>10</v>
      </c>
      <c r="U36" s="9" t="s">
        <v>11</v>
      </c>
      <c r="V36" s="10" t="s">
        <v>11</v>
      </c>
      <c r="W36" s="9" t="s">
        <v>11</v>
      </c>
      <c r="X36" s="9" t="s">
        <v>12</v>
      </c>
      <c r="Y36" s="11" t="s">
        <v>12</v>
      </c>
      <c r="Z36" s="9" t="s">
        <v>12</v>
      </c>
      <c r="AA36" s="12" t="s">
        <v>13</v>
      </c>
      <c r="AB36" s="25" t="s">
        <v>13</v>
      </c>
      <c r="AC36" s="9"/>
      <c r="AD36" s="52"/>
    </row>
    <row r="37" spans="1:34 16383:16384" s="47" customFormat="1" x14ac:dyDescent="0.25">
      <c r="A37" s="47" t="s">
        <v>20</v>
      </c>
      <c r="B37" s="47" t="s">
        <v>0</v>
      </c>
      <c r="C37" s="40" t="s">
        <v>14</v>
      </c>
      <c r="D37" s="40" t="s">
        <v>15</v>
      </c>
      <c r="E37" s="40"/>
      <c r="F37" s="40" t="s">
        <v>47</v>
      </c>
      <c r="G37" s="58" t="s">
        <v>1</v>
      </c>
      <c r="H37" s="41" t="s">
        <v>22</v>
      </c>
      <c r="I37" s="42" t="s">
        <v>16</v>
      </c>
      <c r="J37" s="43" t="s">
        <v>17</v>
      </c>
      <c r="K37" s="42"/>
      <c r="L37" s="42" t="s">
        <v>16</v>
      </c>
      <c r="M37" s="43" t="s">
        <v>17</v>
      </c>
      <c r="N37" s="42"/>
      <c r="O37" s="42" t="s">
        <v>16</v>
      </c>
      <c r="P37" s="43" t="s">
        <v>17</v>
      </c>
      <c r="Q37" s="42"/>
      <c r="R37" s="42" t="s">
        <v>16</v>
      </c>
      <c r="S37" s="43" t="s">
        <v>17</v>
      </c>
      <c r="T37" s="42"/>
      <c r="U37" s="42" t="s">
        <v>16</v>
      </c>
      <c r="V37" s="43" t="s">
        <v>17</v>
      </c>
      <c r="W37" s="42"/>
      <c r="X37" s="42" t="s">
        <v>16</v>
      </c>
      <c r="Y37" s="44" t="s">
        <v>17</v>
      </c>
      <c r="Z37" s="42"/>
      <c r="AA37" s="45" t="s">
        <v>18</v>
      </c>
      <c r="AB37" s="46" t="s">
        <v>17</v>
      </c>
      <c r="AC37" s="42" t="s">
        <v>19</v>
      </c>
      <c r="AD37" s="54" t="s">
        <v>20</v>
      </c>
      <c r="AE37" s="47" t="s">
        <v>0</v>
      </c>
    </row>
    <row r="40" spans="1:34 16383:16384" ht="15" x14ac:dyDescent="0.25">
      <c r="B40" s="61" t="s">
        <v>84</v>
      </c>
      <c r="C40" s="61" t="s">
        <v>24</v>
      </c>
      <c r="D40" s="61"/>
      <c r="E40" s="61"/>
      <c r="F40" s="61"/>
      <c r="G40" s="61"/>
      <c r="H40" s="61"/>
      <c r="I40">
        <v>5</v>
      </c>
      <c r="J40">
        <v>20</v>
      </c>
      <c r="L40">
        <v>0</v>
      </c>
      <c r="M40">
        <v>60</v>
      </c>
      <c r="O40">
        <v>5</v>
      </c>
      <c r="P40">
        <v>99</v>
      </c>
      <c r="AA40" s="64">
        <f t="shared" ref="AA40:AB40" si="2">I40+L40+O40+R40+U40+X40</f>
        <v>10</v>
      </c>
      <c r="AB40" s="88">
        <f t="shared" si="2"/>
        <v>179</v>
      </c>
    </row>
    <row r="41" spans="1:34 16383:16384" ht="15" x14ac:dyDescent="0.25">
      <c r="B41" s="61"/>
      <c r="C41" s="61"/>
      <c r="D41" s="61"/>
      <c r="E41" s="61"/>
      <c r="F41" s="61"/>
      <c r="G41" s="61"/>
      <c r="H41" s="61"/>
    </row>
    <row r="44" spans="1:34 16383:16384" x14ac:dyDescent="0.25">
      <c r="XFC44" t="s">
        <v>83</v>
      </c>
      <c r="XFD44" t="s">
        <v>82</v>
      </c>
    </row>
  </sheetData>
  <sortState ref="A4:XFD34">
    <sortCondition ref="A4:A34"/>
  </sortState>
  <mergeCells count="1">
    <mergeCell ref="G2:H2"/>
  </mergeCells>
  <phoneticPr fontId="0" type="noConversion"/>
  <printOptions gridLines="1"/>
  <pageMargins left="0.78740157499999996" right="0.78740157499999996" top="0.984251969" bottom="0.984251969" header="0.5" footer="0.5"/>
  <pageSetup paperSize="9" scale="79" orientation="landscape" horizontalDpi="4294967293" verticalDpi="4294967293" r:id="rId1"/>
  <headerFooter alignWithMargins="0"/>
  <ignoredErrors>
    <ignoredError sqref="AE35 AE4:AE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4"/>
  <sheetViews>
    <sheetView zoomScale="90" zoomScaleNormal="90" workbookViewId="0">
      <pane ySplit="3" topLeftCell="A4" activePane="bottomLeft" state="frozen"/>
      <selection pane="bottomLeft" activeCell="A3" sqref="A3"/>
    </sheetView>
  </sheetViews>
  <sheetFormatPr baseColWidth="10" defaultRowHeight="13.2" x14ac:dyDescent="0.25"/>
  <cols>
    <col min="1" max="1" width="3.44140625" customWidth="1"/>
    <col min="2" max="2" width="23.6640625" customWidth="1"/>
    <col min="3" max="10" width="4.5546875" customWidth="1"/>
    <col min="11" max="20" width="4.5546875" bestFit="1" customWidth="1"/>
    <col min="21" max="21" width="8" customWidth="1"/>
    <col min="22" max="23" width="4.6640625" hidden="1" customWidth="1"/>
    <col min="24" max="24" width="7.21875" customWidth="1"/>
    <col min="25" max="26" width="6.44140625" customWidth="1"/>
    <col min="27" max="27" width="7.44140625" customWidth="1"/>
    <col min="28" max="28" width="7.6640625" customWidth="1"/>
    <col min="29" max="29" width="8.44140625" customWidth="1"/>
    <col min="30" max="30" width="7.5546875" customWidth="1"/>
    <col min="31" max="31" width="8" customWidth="1"/>
    <col min="32" max="32" width="7.5546875" customWidth="1"/>
    <col min="33" max="34" width="7.77734375" bestFit="1" customWidth="1"/>
    <col min="35" max="35" width="8.21875" bestFit="1" customWidth="1"/>
    <col min="36" max="38" width="7.77734375" bestFit="1" customWidth="1"/>
    <col min="39" max="39" width="11" bestFit="1" customWidth="1"/>
    <col min="40" max="41" width="7.44140625" bestFit="1" customWidth="1"/>
  </cols>
  <sheetData>
    <row r="1" spans="1:41" s="82" customFormat="1" ht="18" thickBot="1" x14ac:dyDescent="0.35">
      <c r="B1" s="79" t="s">
        <v>53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81"/>
      <c r="Q1" s="81"/>
      <c r="R1" s="80"/>
      <c r="S1" s="80"/>
      <c r="T1" s="80"/>
    </row>
    <row r="2" spans="1:41" x14ac:dyDescent="0.25">
      <c r="B2" s="6" t="s">
        <v>23</v>
      </c>
      <c r="C2" s="49" t="s">
        <v>34</v>
      </c>
      <c r="D2" s="49" t="s">
        <v>34</v>
      </c>
      <c r="E2" s="49" t="s">
        <v>34</v>
      </c>
      <c r="F2" s="49" t="s">
        <v>35</v>
      </c>
      <c r="G2" s="49" t="s">
        <v>35</v>
      </c>
      <c r="H2" s="49" t="s">
        <v>35</v>
      </c>
      <c r="I2" s="49" t="s">
        <v>36</v>
      </c>
      <c r="J2" s="49" t="s">
        <v>36</v>
      </c>
      <c r="K2" s="49" t="s">
        <v>36</v>
      </c>
      <c r="L2" s="49" t="s">
        <v>37</v>
      </c>
      <c r="M2" s="49" t="s">
        <v>38</v>
      </c>
      <c r="N2" s="49" t="s">
        <v>150</v>
      </c>
      <c r="O2" s="49" t="s">
        <v>151</v>
      </c>
      <c r="P2" s="49" t="s">
        <v>151</v>
      </c>
      <c r="Q2" s="49" t="s">
        <v>152</v>
      </c>
      <c r="R2" s="49" t="s">
        <v>39</v>
      </c>
      <c r="S2" s="49" t="s">
        <v>40</v>
      </c>
      <c r="T2" s="49" t="s">
        <v>199</v>
      </c>
      <c r="X2" s="49" t="s">
        <v>34</v>
      </c>
      <c r="Y2" s="49" t="s">
        <v>34</v>
      </c>
      <c r="Z2" s="49" t="s">
        <v>34</v>
      </c>
      <c r="AA2" s="49" t="s">
        <v>35</v>
      </c>
      <c r="AB2" s="49" t="s">
        <v>35</v>
      </c>
      <c r="AC2" s="49" t="s">
        <v>35</v>
      </c>
      <c r="AD2" s="49" t="s">
        <v>36</v>
      </c>
      <c r="AE2" s="49" t="s">
        <v>36</v>
      </c>
      <c r="AF2" s="49" t="s">
        <v>36</v>
      </c>
      <c r="AG2" s="49" t="s">
        <v>37</v>
      </c>
      <c r="AH2" s="49" t="s">
        <v>38</v>
      </c>
      <c r="AI2" s="49" t="s">
        <v>150</v>
      </c>
      <c r="AJ2" s="49" t="s">
        <v>151</v>
      </c>
      <c r="AK2" s="49" t="s">
        <v>151</v>
      </c>
      <c r="AL2" s="49" t="s">
        <v>152</v>
      </c>
      <c r="AM2" s="49" t="s">
        <v>39</v>
      </c>
      <c r="AN2" s="49" t="s">
        <v>40</v>
      </c>
      <c r="AO2" s="49" t="s">
        <v>199</v>
      </c>
    </row>
    <row r="3" spans="1:41" s="82" customFormat="1" ht="13.8" thickBot="1" x14ac:dyDescent="0.3">
      <c r="A3" s="86" t="s">
        <v>20</v>
      </c>
      <c r="B3" s="83" t="s">
        <v>0</v>
      </c>
      <c r="C3" s="84">
        <v>1</v>
      </c>
      <c r="D3" s="84">
        <v>2</v>
      </c>
      <c r="E3" s="84">
        <v>3</v>
      </c>
      <c r="F3" s="84">
        <v>4</v>
      </c>
      <c r="G3" s="84">
        <v>5</v>
      </c>
      <c r="H3" s="84">
        <v>6</v>
      </c>
      <c r="I3" s="84">
        <v>7</v>
      </c>
      <c r="J3" s="84">
        <v>8</v>
      </c>
      <c r="K3" s="84">
        <v>9</v>
      </c>
      <c r="L3" s="84">
        <v>10</v>
      </c>
      <c r="M3" s="84">
        <v>11</v>
      </c>
      <c r="N3" s="84">
        <v>12</v>
      </c>
      <c r="O3" s="85">
        <v>13</v>
      </c>
      <c r="P3" s="85">
        <v>14</v>
      </c>
      <c r="Q3" s="85">
        <v>15</v>
      </c>
      <c r="R3" s="84">
        <v>16</v>
      </c>
      <c r="S3" s="84">
        <v>17</v>
      </c>
      <c r="T3" s="84">
        <v>18</v>
      </c>
      <c r="U3" s="86" t="s">
        <v>41</v>
      </c>
      <c r="V3" s="86" t="s">
        <v>71</v>
      </c>
      <c r="W3" s="86" t="s">
        <v>72</v>
      </c>
      <c r="X3" s="87">
        <v>1</v>
      </c>
      <c r="Y3" s="87">
        <v>2</v>
      </c>
      <c r="Z3" s="87">
        <v>3</v>
      </c>
      <c r="AA3" s="87">
        <v>4</v>
      </c>
      <c r="AB3" s="87">
        <v>5</v>
      </c>
      <c r="AC3" s="87">
        <v>6</v>
      </c>
      <c r="AD3" s="87">
        <v>7</v>
      </c>
      <c r="AE3" s="87">
        <v>8</v>
      </c>
      <c r="AF3" s="87">
        <v>9</v>
      </c>
      <c r="AG3" s="87">
        <v>10</v>
      </c>
      <c r="AH3" s="87">
        <v>11</v>
      </c>
      <c r="AI3" s="87">
        <v>12</v>
      </c>
      <c r="AJ3" s="87">
        <v>13</v>
      </c>
      <c r="AK3" s="87">
        <v>14</v>
      </c>
      <c r="AL3" s="87">
        <v>15</v>
      </c>
      <c r="AM3" s="87">
        <v>16</v>
      </c>
      <c r="AN3" s="87">
        <v>17</v>
      </c>
      <c r="AO3" s="87">
        <v>18</v>
      </c>
    </row>
    <row r="4" spans="1:41" ht="15" x14ac:dyDescent="0.25">
      <c r="A4" s="27">
        <f>Punkte!A4</f>
        <v>1</v>
      </c>
      <c r="B4" s="61" t="str">
        <f>Punkte!B4</f>
        <v>Tummes, Boris</v>
      </c>
      <c r="C4" s="65">
        <v>5</v>
      </c>
      <c r="D4" s="65">
        <v>5</v>
      </c>
      <c r="E4" s="65">
        <v>5</v>
      </c>
      <c r="F4" s="65">
        <v>5</v>
      </c>
      <c r="G4" s="65">
        <v>5</v>
      </c>
      <c r="H4" s="65">
        <v>5</v>
      </c>
      <c r="I4" s="67">
        <v>5</v>
      </c>
      <c r="J4" s="67">
        <v>5</v>
      </c>
      <c r="K4" s="67">
        <v>1</v>
      </c>
      <c r="L4" s="74">
        <v>5</v>
      </c>
      <c r="M4" s="74">
        <v>5</v>
      </c>
      <c r="N4" s="67">
        <v>5</v>
      </c>
      <c r="O4" s="67">
        <v>5</v>
      </c>
      <c r="P4" s="67">
        <v>5</v>
      </c>
      <c r="Q4" s="67">
        <v>5</v>
      </c>
      <c r="R4" s="65">
        <v>4</v>
      </c>
      <c r="S4" s="67">
        <v>3</v>
      </c>
      <c r="T4" s="67">
        <v>5</v>
      </c>
      <c r="U4" s="68">
        <f>SUM(C4:T4)</f>
        <v>83</v>
      </c>
      <c r="V4" s="68">
        <f>Punkte!AA4</f>
        <v>83</v>
      </c>
      <c r="W4" s="68" t="str">
        <f>IF(U4=V4,"o.k.","Mist")</f>
        <v>o.k.</v>
      </c>
      <c r="X4" s="69"/>
      <c r="Y4" s="69"/>
      <c r="Z4" s="69"/>
      <c r="AA4" s="69"/>
      <c r="AB4" s="69"/>
      <c r="AC4" s="69"/>
      <c r="AD4" s="69"/>
      <c r="AE4" s="69"/>
      <c r="AF4" s="69" t="s">
        <v>127</v>
      </c>
      <c r="AG4" s="69"/>
      <c r="AH4" s="69"/>
      <c r="AI4" s="69"/>
      <c r="AJ4" s="73"/>
      <c r="AK4" s="69"/>
      <c r="AL4" s="73"/>
      <c r="AM4" s="73" t="s">
        <v>188</v>
      </c>
      <c r="AN4" s="69" t="s">
        <v>198</v>
      </c>
      <c r="AO4" s="73"/>
    </row>
    <row r="5" spans="1:41" ht="15" x14ac:dyDescent="0.25">
      <c r="A5" s="27">
        <f>Punkte!A5</f>
        <v>2</v>
      </c>
      <c r="B5" s="61" t="str">
        <f>Punkte!B5</f>
        <v>Pfannkuche, Michael</v>
      </c>
      <c r="C5" s="65">
        <v>5</v>
      </c>
      <c r="D5" s="65">
        <v>5</v>
      </c>
      <c r="E5" s="65">
        <v>5</v>
      </c>
      <c r="F5" s="65">
        <v>5</v>
      </c>
      <c r="G5" s="65">
        <v>5</v>
      </c>
      <c r="H5" s="65">
        <v>5</v>
      </c>
      <c r="I5" s="67">
        <v>5</v>
      </c>
      <c r="J5" s="67">
        <v>0</v>
      </c>
      <c r="K5" s="67">
        <v>4</v>
      </c>
      <c r="L5" s="74">
        <v>5</v>
      </c>
      <c r="M5" s="74">
        <v>5</v>
      </c>
      <c r="N5" s="67">
        <v>5</v>
      </c>
      <c r="O5" s="67">
        <v>5</v>
      </c>
      <c r="P5" s="67">
        <v>4</v>
      </c>
      <c r="Q5" s="67">
        <v>5</v>
      </c>
      <c r="R5" s="65">
        <v>4</v>
      </c>
      <c r="S5" s="67">
        <v>1.5</v>
      </c>
      <c r="T5" s="67">
        <v>5</v>
      </c>
      <c r="U5" s="68">
        <f>SUM(C5:T5)</f>
        <v>78.5</v>
      </c>
      <c r="V5" s="68">
        <f>Punkte!AA5</f>
        <v>78.5</v>
      </c>
      <c r="W5" s="68" t="str">
        <f>IF(U5=V5,"o.k.","Mist")</f>
        <v>o.k.</v>
      </c>
      <c r="X5" s="69"/>
      <c r="Y5" s="69"/>
      <c r="Z5" s="69"/>
      <c r="AA5" s="69"/>
      <c r="AB5" s="69"/>
      <c r="AC5" s="69"/>
      <c r="AD5" s="69"/>
      <c r="AE5" s="69" t="s">
        <v>126</v>
      </c>
      <c r="AF5" s="69" t="s">
        <v>130</v>
      </c>
      <c r="AG5" s="69"/>
      <c r="AH5" s="69"/>
      <c r="AI5" s="69"/>
      <c r="AJ5" s="73"/>
      <c r="AK5" s="69" t="s">
        <v>169</v>
      </c>
      <c r="AL5" s="73"/>
      <c r="AM5" s="73" t="s">
        <v>188</v>
      </c>
      <c r="AN5" s="69" t="s">
        <v>189</v>
      </c>
      <c r="AO5" s="73"/>
    </row>
    <row r="6" spans="1:41" ht="15" x14ac:dyDescent="0.25">
      <c r="A6" s="27">
        <f>Punkte!A6</f>
        <v>3</v>
      </c>
      <c r="B6" s="61" t="str">
        <f>Punkte!B6</f>
        <v>Wissmann, Dolf</v>
      </c>
      <c r="C6" s="65">
        <v>5</v>
      </c>
      <c r="D6" s="65">
        <v>5</v>
      </c>
      <c r="E6" s="65">
        <v>5</v>
      </c>
      <c r="F6" s="65">
        <v>5</v>
      </c>
      <c r="G6" s="65">
        <v>5</v>
      </c>
      <c r="H6" s="65">
        <v>5</v>
      </c>
      <c r="I6" s="67">
        <v>5</v>
      </c>
      <c r="J6" s="67">
        <v>0</v>
      </c>
      <c r="K6" s="67">
        <v>1</v>
      </c>
      <c r="L6" s="74">
        <v>5</v>
      </c>
      <c r="M6" s="74">
        <v>5</v>
      </c>
      <c r="N6" s="67">
        <v>5</v>
      </c>
      <c r="O6" s="67">
        <v>5</v>
      </c>
      <c r="P6" s="67">
        <v>5</v>
      </c>
      <c r="Q6" s="67">
        <v>5</v>
      </c>
      <c r="R6" s="65">
        <v>4</v>
      </c>
      <c r="S6" s="67">
        <v>1.5</v>
      </c>
      <c r="T6" s="67">
        <v>5</v>
      </c>
      <c r="U6" s="68">
        <f>SUM(C6:T6)</f>
        <v>76.5</v>
      </c>
      <c r="V6" s="68">
        <f>Punkte!AA6</f>
        <v>76.5</v>
      </c>
      <c r="W6" s="68" t="str">
        <f>IF(U6=V6,"o.k.","Mist")</f>
        <v>o.k.</v>
      </c>
      <c r="X6" s="69"/>
      <c r="Y6" s="69"/>
      <c r="Z6" s="69"/>
      <c r="AA6" s="69"/>
      <c r="AB6" s="69"/>
      <c r="AC6" s="69"/>
      <c r="AD6" s="69"/>
      <c r="AE6" s="69" t="s">
        <v>141</v>
      </c>
      <c r="AF6" s="69" t="s">
        <v>127</v>
      </c>
      <c r="AG6" s="69"/>
      <c r="AH6" s="69"/>
      <c r="AI6" s="69"/>
      <c r="AJ6" s="73"/>
      <c r="AK6" s="69"/>
      <c r="AL6" s="73"/>
      <c r="AM6" s="73" t="s">
        <v>188</v>
      </c>
      <c r="AN6" s="69" t="s">
        <v>189</v>
      </c>
      <c r="AO6" s="73"/>
    </row>
    <row r="7" spans="1:41" ht="15" x14ac:dyDescent="0.25">
      <c r="A7" s="27">
        <f>Punkte!A7</f>
        <v>4</v>
      </c>
      <c r="B7" s="61" t="str">
        <f>Punkte!B7</f>
        <v>Zude, Arno</v>
      </c>
      <c r="C7" s="65">
        <v>5</v>
      </c>
      <c r="D7" s="65">
        <v>5</v>
      </c>
      <c r="E7" s="65">
        <v>5</v>
      </c>
      <c r="F7" s="65">
        <v>5</v>
      </c>
      <c r="G7" s="65">
        <v>4</v>
      </c>
      <c r="H7" s="65">
        <v>5</v>
      </c>
      <c r="I7" s="67">
        <v>5</v>
      </c>
      <c r="J7" s="67">
        <v>0</v>
      </c>
      <c r="K7" s="67">
        <v>4</v>
      </c>
      <c r="L7" s="74">
        <v>5</v>
      </c>
      <c r="M7" s="74">
        <v>5</v>
      </c>
      <c r="N7" s="67">
        <v>5</v>
      </c>
      <c r="O7" s="67">
        <v>5</v>
      </c>
      <c r="P7" s="67">
        <v>5</v>
      </c>
      <c r="Q7" s="67">
        <v>5</v>
      </c>
      <c r="R7" s="65">
        <v>4</v>
      </c>
      <c r="S7" s="67">
        <v>1.5</v>
      </c>
      <c r="T7" s="67">
        <v>2.5</v>
      </c>
      <c r="U7" s="68">
        <f>SUM(C7:T7)</f>
        <v>76</v>
      </c>
      <c r="V7" s="68">
        <f>Punkte!AA7</f>
        <v>76</v>
      </c>
      <c r="W7" s="68" t="str">
        <f>IF(U7=V7,"o.k.","Mist")</f>
        <v>o.k.</v>
      </c>
      <c r="X7" s="69"/>
      <c r="Y7" s="69"/>
      <c r="Z7" s="69"/>
      <c r="AA7" s="69"/>
      <c r="AB7" s="73" t="s">
        <v>104</v>
      </c>
      <c r="AC7" s="69"/>
      <c r="AD7" s="69"/>
      <c r="AE7" s="69" t="s">
        <v>126</v>
      </c>
      <c r="AF7" s="69" t="s">
        <v>130</v>
      </c>
      <c r="AG7" s="69"/>
      <c r="AH7" s="69"/>
      <c r="AI7" s="69"/>
      <c r="AJ7" s="73"/>
      <c r="AK7" s="69"/>
      <c r="AL7" s="73"/>
      <c r="AM7" s="73" t="s">
        <v>188</v>
      </c>
      <c r="AN7" s="69" t="s">
        <v>189</v>
      </c>
      <c r="AO7" s="73" t="s">
        <v>190</v>
      </c>
    </row>
    <row r="8" spans="1:41" ht="15" x14ac:dyDescent="0.25">
      <c r="A8" s="27">
        <f>Punkte!A8</f>
        <v>5</v>
      </c>
      <c r="B8" s="61" t="str">
        <f>Punkte!B8</f>
        <v>Schäfer, Ronald</v>
      </c>
      <c r="C8" s="65">
        <v>5</v>
      </c>
      <c r="D8" s="65">
        <v>5</v>
      </c>
      <c r="E8" s="65">
        <v>5</v>
      </c>
      <c r="F8" s="65">
        <v>5</v>
      </c>
      <c r="G8" s="65">
        <v>5</v>
      </c>
      <c r="H8" s="65">
        <v>5</v>
      </c>
      <c r="I8" s="67">
        <v>1</v>
      </c>
      <c r="J8" s="67">
        <v>4</v>
      </c>
      <c r="K8" s="67">
        <v>2</v>
      </c>
      <c r="L8" s="74">
        <v>5</v>
      </c>
      <c r="M8" s="74">
        <v>4</v>
      </c>
      <c r="N8" s="67">
        <v>3</v>
      </c>
      <c r="O8" s="67">
        <v>5</v>
      </c>
      <c r="P8" s="67">
        <v>4</v>
      </c>
      <c r="Q8" s="67">
        <v>5</v>
      </c>
      <c r="R8" s="65">
        <v>2.5</v>
      </c>
      <c r="S8" s="67">
        <v>1.5</v>
      </c>
      <c r="T8" s="67">
        <v>5</v>
      </c>
      <c r="U8" s="68">
        <f>SUM(C8:T8)</f>
        <v>72</v>
      </c>
      <c r="V8" s="68">
        <f>Punkte!AA8</f>
        <v>72</v>
      </c>
      <c r="W8" s="68" t="str">
        <f>IF(U8=V8,"o.k.","Mist")</f>
        <v>o.k.</v>
      </c>
      <c r="X8" s="69"/>
      <c r="Y8" s="69"/>
      <c r="Z8" s="69"/>
      <c r="AA8" s="69"/>
      <c r="AB8" s="69"/>
      <c r="AC8" s="69"/>
      <c r="AD8" s="69" t="s">
        <v>145</v>
      </c>
      <c r="AE8" s="69" t="s">
        <v>135</v>
      </c>
      <c r="AF8" s="69" t="s">
        <v>136</v>
      </c>
      <c r="AG8" s="69"/>
      <c r="AH8" s="69" t="s">
        <v>154</v>
      </c>
      <c r="AI8" s="69" t="s">
        <v>158</v>
      </c>
      <c r="AJ8" s="73"/>
      <c r="AK8" s="69" t="s">
        <v>169</v>
      </c>
      <c r="AL8" s="73"/>
      <c r="AM8" s="73" t="s">
        <v>194</v>
      </c>
      <c r="AN8" s="69" t="s">
        <v>189</v>
      </c>
      <c r="AO8" s="73"/>
    </row>
    <row r="9" spans="1:41" ht="15" x14ac:dyDescent="0.25">
      <c r="A9" s="27">
        <f>Punkte!A9</f>
        <v>6</v>
      </c>
      <c r="B9" s="61" t="str">
        <f>Punkte!B9</f>
        <v>Heuvel, Peter van den</v>
      </c>
      <c r="C9" s="65">
        <v>5</v>
      </c>
      <c r="D9" s="65">
        <v>5</v>
      </c>
      <c r="E9" s="65">
        <v>5</v>
      </c>
      <c r="F9" s="65">
        <v>5</v>
      </c>
      <c r="G9" s="65">
        <v>0</v>
      </c>
      <c r="H9" s="65">
        <v>5</v>
      </c>
      <c r="I9" s="67">
        <v>5</v>
      </c>
      <c r="J9" s="67">
        <v>0</v>
      </c>
      <c r="K9" s="67">
        <v>2</v>
      </c>
      <c r="L9" s="74">
        <v>5</v>
      </c>
      <c r="M9" s="74">
        <v>4</v>
      </c>
      <c r="N9" s="67">
        <v>5</v>
      </c>
      <c r="O9" s="66">
        <v>5</v>
      </c>
      <c r="P9" s="66">
        <v>4</v>
      </c>
      <c r="Q9" s="70">
        <v>5</v>
      </c>
      <c r="R9" s="65">
        <v>5</v>
      </c>
      <c r="S9" s="67">
        <v>1.5</v>
      </c>
      <c r="T9" s="67">
        <v>5</v>
      </c>
      <c r="U9" s="68">
        <f>SUM(C9:T9)</f>
        <v>71.5</v>
      </c>
      <c r="V9" s="68">
        <f>Punkte!AA9</f>
        <v>71.5</v>
      </c>
      <c r="W9" s="68" t="str">
        <f>IF(U9=V9,"o.k.","Mist")</f>
        <v>o.k.</v>
      </c>
      <c r="X9" s="69"/>
      <c r="Y9" s="69"/>
      <c r="Z9" s="69"/>
      <c r="AA9" s="69"/>
      <c r="AB9" s="73" t="s">
        <v>112</v>
      </c>
      <c r="AC9" s="69"/>
      <c r="AD9" s="69"/>
      <c r="AE9" s="69" t="s">
        <v>126</v>
      </c>
      <c r="AF9" s="69" t="s">
        <v>137</v>
      </c>
      <c r="AG9" s="69"/>
      <c r="AH9" s="73" t="s">
        <v>153</v>
      </c>
      <c r="AI9" s="69"/>
      <c r="AJ9" s="73"/>
      <c r="AK9" s="73" t="s">
        <v>169</v>
      </c>
      <c r="AL9" s="73"/>
      <c r="AN9" s="69" t="s">
        <v>189</v>
      </c>
      <c r="AO9" s="73"/>
    </row>
    <row r="10" spans="1:41" ht="15" x14ac:dyDescent="0.25">
      <c r="A10" s="27">
        <f>Punkte!A10</f>
        <v>7</v>
      </c>
      <c r="B10" s="61" t="str">
        <f>Punkte!B10</f>
        <v>Bulavka, Aleksandr</v>
      </c>
      <c r="C10" s="65">
        <v>5</v>
      </c>
      <c r="D10" s="65">
        <v>5</v>
      </c>
      <c r="E10" s="65">
        <v>5</v>
      </c>
      <c r="F10" s="65">
        <v>5</v>
      </c>
      <c r="G10" s="65">
        <v>4</v>
      </c>
      <c r="H10" s="65">
        <v>5</v>
      </c>
      <c r="I10" s="67">
        <v>5</v>
      </c>
      <c r="J10" s="67">
        <v>0</v>
      </c>
      <c r="K10" s="67">
        <v>2</v>
      </c>
      <c r="L10" s="74">
        <v>5</v>
      </c>
      <c r="M10" s="74">
        <v>4</v>
      </c>
      <c r="N10" s="67">
        <v>0</v>
      </c>
      <c r="O10" s="66">
        <v>5</v>
      </c>
      <c r="P10" s="66">
        <v>5</v>
      </c>
      <c r="Q10" s="70">
        <v>5</v>
      </c>
      <c r="R10" s="65">
        <v>4</v>
      </c>
      <c r="S10" s="67">
        <v>1.5</v>
      </c>
      <c r="T10" s="67">
        <v>5</v>
      </c>
      <c r="U10" s="68">
        <f>SUM(C10:T10)</f>
        <v>70.5</v>
      </c>
      <c r="V10" s="68">
        <f>Punkte!AA10</f>
        <v>70.5</v>
      </c>
      <c r="W10" s="68" t="str">
        <f>IF(U10=V10,"o.k.","Mist")</f>
        <v>o.k.</v>
      </c>
      <c r="X10" s="69"/>
      <c r="Y10" s="69"/>
      <c r="Z10" s="69"/>
      <c r="AA10" s="69"/>
      <c r="AB10" s="73" t="s">
        <v>103</v>
      </c>
      <c r="AC10" s="69"/>
      <c r="AD10" s="69"/>
      <c r="AE10" s="69" t="s">
        <v>126</v>
      </c>
      <c r="AF10" s="69" t="s">
        <v>136</v>
      </c>
      <c r="AG10" s="69"/>
      <c r="AH10" s="73" t="s">
        <v>154</v>
      </c>
      <c r="AI10" s="69" t="s">
        <v>166</v>
      </c>
      <c r="AJ10" s="73"/>
      <c r="AK10" s="73"/>
      <c r="AL10" s="73"/>
      <c r="AM10" t="s">
        <v>188</v>
      </c>
      <c r="AN10" s="69" t="s">
        <v>189</v>
      </c>
      <c r="AO10" s="73"/>
    </row>
    <row r="11" spans="1:41" ht="15" x14ac:dyDescent="0.25">
      <c r="A11" s="27">
        <f>Punkte!A11</f>
        <v>8</v>
      </c>
      <c r="B11" s="61" t="str">
        <f>Punkte!B11</f>
        <v>Uitenbroek, Hans</v>
      </c>
      <c r="C11" s="65">
        <v>5</v>
      </c>
      <c r="D11" s="65">
        <v>5</v>
      </c>
      <c r="E11" s="65">
        <v>0</v>
      </c>
      <c r="F11" s="65">
        <v>5</v>
      </c>
      <c r="G11" s="65">
        <v>5</v>
      </c>
      <c r="H11" s="65">
        <v>5</v>
      </c>
      <c r="I11" s="67">
        <v>5</v>
      </c>
      <c r="J11" s="67">
        <v>4</v>
      </c>
      <c r="K11" s="67">
        <v>4</v>
      </c>
      <c r="L11" s="74">
        <v>5</v>
      </c>
      <c r="M11" s="74">
        <v>5</v>
      </c>
      <c r="N11" s="67">
        <v>1.5</v>
      </c>
      <c r="O11" s="67">
        <v>1.5</v>
      </c>
      <c r="P11" s="67">
        <v>1</v>
      </c>
      <c r="Q11" s="67">
        <v>5</v>
      </c>
      <c r="R11" s="65">
        <v>5</v>
      </c>
      <c r="S11" s="67">
        <v>1.5</v>
      </c>
      <c r="T11" s="67">
        <v>5</v>
      </c>
      <c r="U11" s="68">
        <f>SUM(C11:T11)</f>
        <v>68.5</v>
      </c>
      <c r="V11" s="68">
        <f>Punkte!AA11</f>
        <v>68.5</v>
      </c>
      <c r="W11" s="68" t="str">
        <f>IF(U11=V11,"o.k.","Mist")</f>
        <v>o.k.</v>
      </c>
      <c r="X11" s="69"/>
      <c r="Y11" s="69"/>
      <c r="Z11" s="69" t="s">
        <v>88</v>
      </c>
      <c r="AA11" s="69"/>
      <c r="AB11" s="69"/>
      <c r="AC11" s="69"/>
      <c r="AD11" s="69"/>
      <c r="AE11" s="69" t="s">
        <v>135</v>
      </c>
      <c r="AF11" s="69" t="s">
        <v>130</v>
      </c>
      <c r="AG11" s="69"/>
      <c r="AH11" s="69"/>
      <c r="AI11" s="69" t="s">
        <v>161</v>
      </c>
      <c r="AJ11" s="73" t="s">
        <v>174</v>
      </c>
      <c r="AK11" s="69" t="s">
        <v>186</v>
      </c>
      <c r="AL11" s="73"/>
      <c r="AN11" s="69" t="s">
        <v>189</v>
      </c>
      <c r="AO11" s="73"/>
    </row>
    <row r="12" spans="1:41" ht="15" x14ac:dyDescent="0.25">
      <c r="A12" s="27">
        <f>Punkte!A12</f>
        <v>9</v>
      </c>
      <c r="B12" s="61" t="str">
        <f>Punkte!B12</f>
        <v>Reddmann, Hauke</v>
      </c>
      <c r="C12" s="65">
        <v>5</v>
      </c>
      <c r="D12" s="65">
        <v>5</v>
      </c>
      <c r="E12" s="65">
        <v>0</v>
      </c>
      <c r="F12" s="65">
        <v>5</v>
      </c>
      <c r="G12" s="65">
        <v>4</v>
      </c>
      <c r="H12" s="65">
        <v>5</v>
      </c>
      <c r="I12" s="67">
        <v>5</v>
      </c>
      <c r="J12" s="67">
        <v>4</v>
      </c>
      <c r="K12" s="67">
        <v>1</v>
      </c>
      <c r="L12" s="74">
        <v>5</v>
      </c>
      <c r="M12" s="74">
        <v>4</v>
      </c>
      <c r="N12" s="67">
        <v>5</v>
      </c>
      <c r="O12" s="67">
        <v>5</v>
      </c>
      <c r="P12" s="67">
        <v>4</v>
      </c>
      <c r="Q12" s="67">
        <v>5</v>
      </c>
      <c r="R12" s="65">
        <v>1</v>
      </c>
      <c r="S12" s="67">
        <v>1.5</v>
      </c>
      <c r="T12" s="67">
        <v>2.5</v>
      </c>
      <c r="U12" s="68">
        <f>SUM(C12:T12)</f>
        <v>67</v>
      </c>
      <c r="V12" s="68">
        <f>Punkte!AA12</f>
        <v>67</v>
      </c>
      <c r="W12" s="68" t="str">
        <f>IF(U12=V12,"o.k.","Mist")</f>
        <v>o.k.</v>
      </c>
      <c r="X12" s="69"/>
      <c r="Y12" s="69"/>
      <c r="Z12" s="69" t="s">
        <v>85</v>
      </c>
      <c r="AA12" s="69"/>
      <c r="AB12" s="73" t="s">
        <v>103</v>
      </c>
      <c r="AC12" s="69"/>
      <c r="AD12" s="69"/>
      <c r="AE12" s="73" t="s">
        <v>128</v>
      </c>
      <c r="AF12" s="73" t="s">
        <v>127</v>
      </c>
      <c r="AG12" s="69"/>
      <c r="AH12" s="69" t="s">
        <v>154</v>
      </c>
      <c r="AI12" s="69"/>
      <c r="AJ12" s="73"/>
      <c r="AK12" s="69" t="s">
        <v>169</v>
      </c>
      <c r="AL12" s="73"/>
      <c r="AM12" s="73" t="s">
        <v>193</v>
      </c>
      <c r="AN12" s="69" t="s">
        <v>189</v>
      </c>
      <c r="AO12" s="73" t="s">
        <v>190</v>
      </c>
    </row>
    <row r="13" spans="1:41" ht="15" x14ac:dyDescent="0.25">
      <c r="A13" s="27">
        <f>Punkte!A13</f>
        <v>10</v>
      </c>
      <c r="B13" s="61" t="str">
        <f>Punkte!B13</f>
        <v>Richter, Frank</v>
      </c>
      <c r="C13" s="65">
        <v>5</v>
      </c>
      <c r="D13" s="65">
        <v>5</v>
      </c>
      <c r="E13" s="65">
        <v>0</v>
      </c>
      <c r="F13" s="65">
        <v>5</v>
      </c>
      <c r="G13" s="65">
        <v>5</v>
      </c>
      <c r="H13" s="65">
        <v>5</v>
      </c>
      <c r="I13" s="67">
        <v>2</v>
      </c>
      <c r="J13" s="67">
        <v>0</v>
      </c>
      <c r="K13" s="67">
        <v>0</v>
      </c>
      <c r="L13" s="74">
        <v>5</v>
      </c>
      <c r="M13" s="74">
        <v>5</v>
      </c>
      <c r="N13" s="67">
        <v>3</v>
      </c>
      <c r="O13" s="67">
        <v>3</v>
      </c>
      <c r="P13" s="67">
        <v>4</v>
      </c>
      <c r="Q13" s="67">
        <v>5</v>
      </c>
      <c r="R13" s="65">
        <v>4</v>
      </c>
      <c r="S13" s="67">
        <v>1.5</v>
      </c>
      <c r="T13" s="67">
        <v>5</v>
      </c>
      <c r="U13" s="68">
        <f>SUM(C13:T13)</f>
        <v>62.5</v>
      </c>
      <c r="V13" s="68">
        <f>Punkte!AA13</f>
        <v>62.5</v>
      </c>
      <c r="W13" s="68" t="str">
        <f>IF(U13=V13,"o.k.","Mist")</f>
        <v>o.k.</v>
      </c>
      <c r="X13" s="69"/>
      <c r="Y13" s="69"/>
      <c r="Z13" s="69" t="s">
        <v>88</v>
      </c>
      <c r="AA13" s="69"/>
      <c r="AB13" s="69"/>
      <c r="AC13" s="69"/>
      <c r="AD13" s="69" t="s">
        <v>147</v>
      </c>
      <c r="AE13" s="69" t="s">
        <v>126</v>
      </c>
      <c r="AF13" s="69" t="s">
        <v>129</v>
      </c>
      <c r="AG13" s="69"/>
      <c r="AH13" s="69"/>
      <c r="AI13" s="69" t="s">
        <v>163</v>
      </c>
      <c r="AJ13" s="73" t="s">
        <v>180</v>
      </c>
      <c r="AK13" s="69" t="s">
        <v>169</v>
      </c>
      <c r="AL13" s="73"/>
      <c r="AM13" s="73" t="s">
        <v>188</v>
      </c>
      <c r="AN13" s="69" t="s">
        <v>189</v>
      </c>
      <c r="AO13" s="73"/>
    </row>
    <row r="14" spans="1:41" ht="15" x14ac:dyDescent="0.25">
      <c r="A14" s="27">
        <f>Punkte!A14</f>
        <v>11</v>
      </c>
      <c r="B14" s="61" t="str">
        <f>Punkte!B14</f>
        <v>Rein, Andreas</v>
      </c>
      <c r="C14" s="65">
        <v>5</v>
      </c>
      <c r="D14" s="65">
        <v>5</v>
      </c>
      <c r="E14" s="65">
        <v>5</v>
      </c>
      <c r="F14" s="65">
        <v>5</v>
      </c>
      <c r="G14" s="65">
        <v>5</v>
      </c>
      <c r="H14" s="65">
        <v>3</v>
      </c>
      <c r="I14" s="67">
        <v>1</v>
      </c>
      <c r="J14" s="67">
        <v>0</v>
      </c>
      <c r="K14" s="67">
        <v>1</v>
      </c>
      <c r="L14" s="74">
        <v>5</v>
      </c>
      <c r="M14" s="74">
        <v>4</v>
      </c>
      <c r="N14" s="67">
        <v>1.5</v>
      </c>
      <c r="O14" s="66">
        <v>5</v>
      </c>
      <c r="P14" s="66">
        <v>5</v>
      </c>
      <c r="Q14" s="70">
        <v>0</v>
      </c>
      <c r="R14" s="65">
        <v>5</v>
      </c>
      <c r="S14" s="67">
        <v>1.5</v>
      </c>
      <c r="T14" s="67">
        <v>5</v>
      </c>
      <c r="U14" s="68">
        <f>SUM(C14:T14)</f>
        <v>62</v>
      </c>
      <c r="V14" s="68">
        <f>Punkte!AA14</f>
        <v>62</v>
      </c>
      <c r="W14" s="68" t="str">
        <f>IF(U14=V14,"o.k.","Mist")</f>
        <v>o.k.</v>
      </c>
      <c r="X14" s="69"/>
      <c r="Y14" s="69"/>
      <c r="Z14" s="69"/>
      <c r="AA14" s="69"/>
      <c r="AB14" s="69"/>
      <c r="AC14" s="73" t="s">
        <v>105</v>
      </c>
      <c r="AD14" s="69" t="s">
        <v>145</v>
      </c>
      <c r="AE14" s="69" t="s">
        <v>126</v>
      </c>
      <c r="AF14" s="69" t="s">
        <v>127</v>
      </c>
      <c r="AG14" s="69"/>
      <c r="AH14" s="73" t="s">
        <v>154</v>
      </c>
      <c r="AI14" s="69" t="s">
        <v>159</v>
      </c>
      <c r="AJ14" s="73"/>
      <c r="AK14" s="73"/>
      <c r="AL14" s="73" t="s">
        <v>171</v>
      </c>
      <c r="AN14" s="69" t="s">
        <v>189</v>
      </c>
      <c r="AO14" s="73"/>
    </row>
    <row r="15" spans="1:41" ht="15" x14ac:dyDescent="0.25">
      <c r="A15" s="27">
        <f>Punkte!A15</f>
        <v>12</v>
      </c>
      <c r="B15" s="61" t="str">
        <f>Punkte!B15</f>
        <v>Selivanov, Andrej</v>
      </c>
      <c r="C15" s="65">
        <v>5</v>
      </c>
      <c r="D15" s="65">
        <v>5</v>
      </c>
      <c r="E15" s="65">
        <v>5</v>
      </c>
      <c r="F15" s="65">
        <v>5</v>
      </c>
      <c r="G15" s="65">
        <v>0</v>
      </c>
      <c r="H15" s="96" t="s">
        <v>73</v>
      </c>
      <c r="I15" s="67">
        <v>5</v>
      </c>
      <c r="J15" s="67">
        <v>0</v>
      </c>
      <c r="K15" s="67">
        <v>0</v>
      </c>
      <c r="L15" s="74">
        <v>5</v>
      </c>
      <c r="M15" s="74">
        <v>5</v>
      </c>
      <c r="N15" s="67">
        <v>5</v>
      </c>
      <c r="O15" s="66">
        <v>5</v>
      </c>
      <c r="P15" s="66">
        <v>0</v>
      </c>
      <c r="Q15" s="70">
        <v>5</v>
      </c>
      <c r="R15" s="65">
        <v>4</v>
      </c>
      <c r="S15" s="67">
        <v>1.5</v>
      </c>
      <c r="T15" s="67">
        <v>5</v>
      </c>
      <c r="U15" s="68">
        <f>SUM(C15:T15)</f>
        <v>60.5</v>
      </c>
      <c r="V15" s="68">
        <f>Punkte!AA15</f>
        <v>60.5</v>
      </c>
      <c r="W15" s="68" t="str">
        <f>IF(U15=V15,"o.k.","Mist")</f>
        <v>o.k.</v>
      </c>
      <c r="X15" s="69"/>
      <c r="Y15" s="69"/>
      <c r="Z15" s="69"/>
      <c r="AA15" s="69"/>
      <c r="AB15" s="73" t="s">
        <v>120</v>
      </c>
      <c r="AC15" s="69"/>
      <c r="AD15" s="69"/>
      <c r="AE15" s="73" t="s">
        <v>126</v>
      </c>
      <c r="AF15" s="73" t="s">
        <v>129</v>
      </c>
      <c r="AG15" s="69"/>
      <c r="AH15" s="73"/>
      <c r="AI15" s="69"/>
      <c r="AJ15" s="73"/>
      <c r="AK15" s="73" t="s">
        <v>181</v>
      </c>
      <c r="AL15" s="73"/>
      <c r="AM15" t="s">
        <v>188</v>
      </c>
      <c r="AN15" s="69" t="s">
        <v>189</v>
      </c>
      <c r="AO15" s="73"/>
    </row>
    <row r="16" spans="1:41" ht="15" x14ac:dyDescent="0.25">
      <c r="A16" s="27">
        <f>Punkte!A16</f>
        <v>13</v>
      </c>
      <c r="B16" s="61" t="str">
        <f>Punkte!B16</f>
        <v>Rothwell, Stephen</v>
      </c>
      <c r="C16" s="65">
        <v>5</v>
      </c>
      <c r="D16" s="65">
        <v>0</v>
      </c>
      <c r="E16" s="65">
        <v>5</v>
      </c>
      <c r="F16" s="65">
        <v>5</v>
      </c>
      <c r="G16" s="65">
        <v>4</v>
      </c>
      <c r="H16" s="65">
        <v>5</v>
      </c>
      <c r="I16" s="67">
        <v>5</v>
      </c>
      <c r="J16" s="67">
        <v>2</v>
      </c>
      <c r="K16" s="67">
        <v>4</v>
      </c>
      <c r="L16" s="74">
        <v>5</v>
      </c>
      <c r="M16" s="74">
        <v>5</v>
      </c>
      <c r="N16" s="67" t="s">
        <v>73</v>
      </c>
      <c r="O16" s="66">
        <v>5</v>
      </c>
      <c r="P16" s="70" t="s">
        <v>73</v>
      </c>
      <c r="Q16" s="70">
        <v>0</v>
      </c>
      <c r="R16" s="65">
        <v>5</v>
      </c>
      <c r="S16" s="67">
        <v>1.5</v>
      </c>
      <c r="T16" s="67">
        <v>0</v>
      </c>
      <c r="U16" s="68">
        <f>SUM(C16:T16)</f>
        <v>56.5</v>
      </c>
      <c r="V16" s="68">
        <f>Punkte!AA16</f>
        <v>56.5</v>
      </c>
      <c r="W16" s="68" t="str">
        <f>IF(U16=V16,"o.k.","Mist")</f>
        <v>o.k.</v>
      </c>
      <c r="X16" s="69"/>
      <c r="Y16" s="69" t="s">
        <v>96</v>
      </c>
      <c r="Z16" s="69"/>
      <c r="AA16" s="69"/>
      <c r="AB16" s="73" t="s">
        <v>106</v>
      </c>
      <c r="AC16" s="69"/>
      <c r="AD16" s="69"/>
      <c r="AE16" s="69" t="s">
        <v>131</v>
      </c>
      <c r="AF16" s="69" t="s">
        <v>130</v>
      </c>
      <c r="AG16" s="69"/>
      <c r="AH16" s="73"/>
      <c r="AI16" s="69"/>
      <c r="AJ16" s="73"/>
      <c r="AK16" s="73"/>
      <c r="AL16" s="73" t="s">
        <v>173</v>
      </c>
      <c r="AN16" s="69" t="s">
        <v>189</v>
      </c>
      <c r="AO16" s="73"/>
    </row>
    <row r="17" spans="1:41" ht="15" x14ac:dyDescent="0.25">
      <c r="A17" s="27">
        <f>Punkte!A17</f>
        <v>14</v>
      </c>
      <c r="B17" s="61" t="str">
        <f>Punkte!B17</f>
        <v>Axt, Hemmo</v>
      </c>
      <c r="C17" s="65">
        <v>5</v>
      </c>
      <c r="D17" s="65">
        <v>0</v>
      </c>
      <c r="E17" s="67" t="s">
        <v>73</v>
      </c>
      <c r="F17" s="65">
        <v>5</v>
      </c>
      <c r="G17" s="65">
        <v>3.5</v>
      </c>
      <c r="H17" s="96">
        <v>0</v>
      </c>
      <c r="I17" s="67">
        <v>3</v>
      </c>
      <c r="J17" s="67">
        <v>0</v>
      </c>
      <c r="K17" s="67">
        <v>0</v>
      </c>
      <c r="L17" s="74">
        <v>5</v>
      </c>
      <c r="M17" s="74">
        <v>4</v>
      </c>
      <c r="N17" s="67" t="s">
        <v>73</v>
      </c>
      <c r="O17" s="66">
        <v>3</v>
      </c>
      <c r="P17" s="66">
        <v>5</v>
      </c>
      <c r="Q17" s="70">
        <v>5</v>
      </c>
      <c r="R17" s="65">
        <v>4</v>
      </c>
      <c r="S17" s="67">
        <v>1.5</v>
      </c>
      <c r="T17" s="67">
        <v>5</v>
      </c>
      <c r="U17" s="68">
        <f>SUM(C17:T17)</f>
        <v>49</v>
      </c>
      <c r="V17" s="68">
        <f>Punkte!AA17</f>
        <v>49</v>
      </c>
      <c r="W17" s="68" t="str">
        <f>IF(U17=V17,"o.k.","Mist")</f>
        <v>o.k.</v>
      </c>
      <c r="X17" s="69"/>
      <c r="Y17" s="69" t="s">
        <v>86</v>
      </c>
      <c r="Z17" s="69"/>
      <c r="AA17" s="69"/>
      <c r="AB17" s="73" t="s">
        <v>107</v>
      </c>
      <c r="AC17" s="73" t="s">
        <v>108</v>
      </c>
      <c r="AD17" s="69" t="s">
        <v>132</v>
      </c>
      <c r="AE17" s="69" t="s">
        <v>126</v>
      </c>
      <c r="AF17" s="69" t="s">
        <v>129</v>
      </c>
      <c r="AG17" s="69"/>
      <c r="AH17" s="73" t="s">
        <v>153</v>
      </c>
      <c r="AI17" s="69"/>
      <c r="AJ17" s="73" t="s">
        <v>172</v>
      </c>
      <c r="AK17" s="73"/>
      <c r="AL17" s="73"/>
      <c r="AM17" t="s">
        <v>188</v>
      </c>
      <c r="AN17" s="69" t="s">
        <v>189</v>
      </c>
      <c r="AO17" s="73"/>
    </row>
    <row r="18" spans="1:41" ht="15" x14ac:dyDescent="0.25">
      <c r="A18" s="27">
        <f>Punkte!A18</f>
        <v>15</v>
      </c>
      <c r="B18" s="61" t="str">
        <f>Punkte!B18</f>
        <v>Boer, Johan de</v>
      </c>
      <c r="C18" s="65">
        <v>5</v>
      </c>
      <c r="D18" s="65">
        <v>0</v>
      </c>
      <c r="E18" s="65">
        <v>5</v>
      </c>
      <c r="F18" s="65">
        <v>0</v>
      </c>
      <c r="G18" s="65">
        <v>5</v>
      </c>
      <c r="H18" s="65">
        <v>5</v>
      </c>
      <c r="I18" s="67">
        <v>1</v>
      </c>
      <c r="J18" s="67">
        <v>2</v>
      </c>
      <c r="K18" s="67">
        <v>1</v>
      </c>
      <c r="L18" s="74">
        <v>5</v>
      </c>
      <c r="M18" s="74">
        <v>4</v>
      </c>
      <c r="N18" s="67">
        <v>1.5</v>
      </c>
      <c r="O18" s="66">
        <v>5</v>
      </c>
      <c r="P18" s="70" t="s">
        <v>73</v>
      </c>
      <c r="Q18" s="70">
        <v>0</v>
      </c>
      <c r="R18" s="65">
        <v>5</v>
      </c>
      <c r="S18" s="67">
        <v>1.5</v>
      </c>
      <c r="T18" s="67">
        <v>2.5</v>
      </c>
      <c r="U18" s="68">
        <f>SUM(C18:T18)</f>
        <v>48.5</v>
      </c>
      <c r="V18" s="68">
        <f>Punkte!AA18</f>
        <v>48.5</v>
      </c>
      <c r="W18" s="68" t="str">
        <f>IF(U18=V18,"o.k.","Mist")</f>
        <v>o.k.</v>
      </c>
      <c r="X18" s="69"/>
      <c r="Y18" s="69" t="s">
        <v>86</v>
      </c>
      <c r="Z18" s="69"/>
      <c r="AA18" s="73" t="s">
        <v>109</v>
      </c>
      <c r="AB18" s="69"/>
      <c r="AC18" s="69"/>
      <c r="AD18" s="69" t="s">
        <v>145</v>
      </c>
      <c r="AE18" s="69" t="s">
        <v>131</v>
      </c>
      <c r="AF18" s="69" t="s">
        <v>127</v>
      </c>
      <c r="AG18" s="69"/>
      <c r="AH18" s="73" t="s">
        <v>154</v>
      </c>
      <c r="AI18" s="69" t="s">
        <v>159</v>
      </c>
      <c r="AJ18" s="73"/>
      <c r="AK18" s="73"/>
      <c r="AL18" s="73" t="s">
        <v>171</v>
      </c>
      <c r="AN18" s="69" t="s">
        <v>189</v>
      </c>
      <c r="AO18" s="73" t="s">
        <v>190</v>
      </c>
    </row>
    <row r="19" spans="1:41" ht="15" x14ac:dyDescent="0.25">
      <c r="A19" s="27">
        <f>Punkte!A19</f>
        <v>16</v>
      </c>
      <c r="B19" s="61" t="str">
        <f>Punkte!B19</f>
        <v>Czeremin, Claus</v>
      </c>
      <c r="C19" s="65">
        <v>5</v>
      </c>
      <c r="D19" s="65">
        <v>0</v>
      </c>
      <c r="E19" s="65">
        <v>0</v>
      </c>
      <c r="F19" s="65">
        <v>5</v>
      </c>
      <c r="G19" s="65">
        <v>4</v>
      </c>
      <c r="H19" s="65">
        <v>0</v>
      </c>
      <c r="I19" s="67">
        <v>5</v>
      </c>
      <c r="J19" s="67">
        <v>0</v>
      </c>
      <c r="K19" s="67">
        <v>2</v>
      </c>
      <c r="L19" s="74">
        <v>5</v>
      </c>
      <c r="M19" s="74">
        <v>4</v>
      </c>
      <c r="N19" s="67">
        <v>1.5</v>
      </c>
      <c r="O19" s="67">
        <v>1.5</v>
      </c>
      <c r="P19" s="67">
        <v>4</v>
      </c>
      <c r="Q19" s="67">
        <v>5</v>
      </c>
      <c r="R19" s="65">
        <v>2.5</v>
      </c>
      <c r="S19" s="67">
        <v>1.5</v>
      </c>
      <c r="T19" s="67" t="s">
        <v>73</v>
      </c>
      <c r="U19" s="68">
        <f>SUM(C19:T19)</f>
        <v>46</v>
      </c>
      <c r="V19" s="68">
        <f>Punkte!AA19</f>
        <v>46</v>
      </c>
      <c r="W19" s="68" t="str">
        <f>IF(U19=V19,"o.k.","Mist")</f>
        <v>o.k.</v>
      </c>
      <c r="X19" s="69"/>
      <c r="Y19" s="69" t="s">
        <v>92</v>
      </c>
      <c r="Z19" s="69" t="s">
        <v>93</v>
      </c>
      <c r="AA19" s="69"/>
      <c r="AB19" s="73" t="s">
        <v>110</v>
      </c>
      <c r="AC19" s="73" t="s">
        <v>111</v>
      </c>
      <c r="AD19" s="69"/>
      <c r="AE19" s="69" t="s">
        <v>126</v>
      </c>
      <c r="AF19" s="69" t="s">
        <v>134</v>
      </c>
      <c r="AG19" s="69"/>
      <c r="AH19" s="69" t="s">
        <v>153</v>
      </c>
      <c r="AI19" s="69" t="s">
        <v>161</v>
      </c>
      <c r="AJ19" s="73" t="s">
        <v>174</v>
      </c>
      <c r="AK19" s="69" t="s">
        <v>169</v>
      </c>
      <c r="AL19" s="73"/>
      <c r="AM19" s="73" t="s">
        <v>192</v>
      </c>
      <c r="AN19" s="69" t="s">
        <v>189</v>
      </c>
      <c r="AO19" s="73"/>
    </row>
    <row r="20" spans="1:41" ht="15" x14ac:dyDescent="0.25">
      <c r="A20" s="27">
        <f>Punkte!A20</f>
        <v>17</v>
      </c>
      <c r="B20" s="61" t="str">
        <f>Punkte!B20</f>
        <v>Neef, Wilfried</v>
      </c>
      <c r="C20" s="65">
        <v>5</v>
      </c>
      <c r="D20" s="65">
        <v>0</v>
      </c>
      <c r="E20" s="65">
        <v>0</v>
      </c>
      <c r="F20" s="65">
        <v>5</v>
      </c>
      <c r="G20" s="65">
        <v>5</v>
      </c>
      <c r="H20" s="65">
        <v>4</v>
      </c>
      <c r="I20" s="67">
        <v>2</v>
      </c>
      <c r="J20" s="67">
        <v>0</v>
      </c>
      <c r="K20" s="67">
        <v>0</v>
      </c>
      <c r="L20" s="74">
        <v>5</v>
      </c>
      <c r="M20" s="74">
        <v>5</v>
      </c>
      <c r="N20" s="67">
        <v>0</v>
      </c>
      <c r="O20" s="66">
        <v>0</v>
      </c>
      <c r="P20" s="66">
        <v>0</v>
      </c>
      <c r="Q20" s="70">
        <v>5</v>
      </c>
      <c r="R20" s="65">
        <v>2.5</v>
      </c>
      <c r="S20" s="67">
        <v>1.5</v>
      </c>
      <c r="T20" s="67">
        <v>5</v>
      </c>
      <c r="U20" s="68">
        <f>SUM(C20:T20)</f>
        <v>45</v>
      </c>
      <c r="V20" s="68">
        <f>Punkte!AA20</f>
        <v>45</v>
      </c>
      <c r="W20" s="68" t="str">
        <f>IF(U20=V20,"o.k.","Mist")</f>
        <v>o.k.</v>
      </c>
      <c r="X20" s="69"/>
      <c r="Y20" s="69" t="s">
        <v>98</v>
      </c>
      <c r="Z20" s="69" t="s">
        <v>88</v>
      </c>
      <c r="AA20" s="69"/>
      <c r="AB20" s="69"/>
      <c r="AC20" s="73" t="s">
        <v>116</v>
      </c>
      <c r="AD20" s="69" t="s">
        <v>147</v>
      </c>
      <c r="AE20" s="69" t="s">
        <v>126</v>
      </c>
      <c r="AF20" s="69" t="s">
        <v>129</v>
      </c>
      <c r="AG20" s="69"/>
      <c r="AH20" s="73"/>
      <c r="AI20" s="69" t="s">
        <v>165</v>
      </c>
      <c r="AJ20" s="73" t="s">
        <v>178</v>
      </c>
      <c r="AK20" s="73" t="s">
        <v>179</v>
      </c>
      <c r="AL20" s="73"/>
      <c r="AM20" s="73" t="s">
        <v>196</v>
      </c>
      <c r="AN20" s="69" t="s">
        <v>189</v>
      </c>
      <c r="AO20" s="73"/>
    </row>
    <row r="21" spans="1:41" ht="15" x14ac:dyDescent="0.25">
      <c r="A21" s="27">
        <f>Punkte!A21</f>
        <v>18</v>
      </c>
      <c r="B21" s="61" t="str">
        <f>Punkte!B21</f>
        <v>Walther, Thomas</v>
      </c>
      <c r="C21" s="65">
        <v>5</v>
      </c>
      <c r="D21" s="65">
        <v>0</v>
      </c>
      <c r="E21" s="65">
        <v>0</v>
      </c>
      <c r="F21" s="65">
        <v>5</v>
      </c>
      <c r="G21" s="65">
        <v>2</v>
      </c>
      <c r="H21" s="65">
        <v>0</v>
      </c>
      <c r="I21" s="67">
        <v>3</v>
      </c>
      <c r="J21" s="67">
        <v>1</v>
      </c>
      <c r="K21" s="67">
        <v>2</v>
      </c>
      <c r="L21" s="74">
        <v>5</v>
      </c>
      <c r="M21" s="74">
        <v>2.5</v>
      </c>
      <c r="N21" s="67">
        <v>0</v>
      </c>
      <c r="O21" s="67">
        <v>5</v>
      </c>
      <c r="P21" s="67">
        <v>5</v>
      </c>
      <c r="Q21" s="67">
        <v>0</v>
      </c>
      <c r="R21" s="65">
        <v>4</v>
      </c>
      <c r="S21" s="67">
        <v>1.5</v>
      </c>
      <c r="T21" s="67">
        <v>2.5</v>
      </c>
      <c r="U21" s="68">
        <f>SUM(C21:T21)</f>
        <v>43.5</v>
      </c>
      <c r="V21" s="68">
        <f>Punkte!AA21</f>
        <v>43.5</v>
      </c>
      <c r="W21" s="68" t="str">
        <f>IF(U21=V21,"o.k.","Mist")</f>
        <v>o.k.</v>
      </c>
      <c r="X21" s="69"/>
      <c r="Y21" s="69" t="s">
        <v>86</v>
      </c>
      <c r="Z21" s="69" t="s">
        <v>88</v>
      </c>
      <c r="AA21" s="69"/>
      <c r="AB21" s="69"/>
      <c r="AC21" s="73" t="s">
        <v>108</v>
      </c>
      <c r="AD21" s="69" t="s">
        <v>132</v>
      </c>
      <c r="AE21" s="69" t="s">
        <v>133</v>
      </c>
      <c r="AF21" s="69" t="s">
        <v>134</v>
      </c>
      <c r="AG21" s="69"/>
      <c r="AH21" s="69" t="s">
        <v>156</v>
      </c>
      <c r="AI21" s="69" t="s">
        <v>166</v>
      </c>
      <c r="AJ21" s="73"/>
      <c r="AK21" s="69"/>
      <c r="AL21" s="73" t="s">
        <v>171</v>
      </c>
      <c r="AM21" s="73" t="s">
        <v>188</v>
      </c>
      <c r="AN21" s="69" t="s">
        <v>189</v>
      </c>
      <c r="AO21" s="73" t="s">
        <v>190</v>
      </c>
    </row>
    <row r="22" spans="1:41" ht="15" x14ac:dyDescent="0.25">
      <c r="A22" s="27">
        <f>Punkte!A22</f>
        <v>19</v>
      </c>
      <c r="B22" s="61" t="str">
        <f>Punkte!B22</f>
        <v>Ott, Roland</v>
      </c>
      <c r="C22" s="65">
        <v>5</v>
      </c>
      <c r="D22" s="65">
        <v>0</v>
      </c>
      <c r="E22" s="65">
        <v>0</v>
      </c>
      <c r="F22" s="65">
        <v>5</v>
      </c>
      <c r="G22" s="65">
        <v>5</v>
      </c>
      <c r="H22" s="65">
        <v>0</v>
      </c>
      <c r="I22" s="67">
        <v>5</v>
      </c>
      <c r="J22" s="67">
        <v>0</v>
      </c>
      <c r="K22" s="67">
        <v>4</v>
      </c>
      <c r="L22" s="74">
        <v>5</v>
      </c>
      <c r="M22" s="74">
        <v>0</v>
      </c>
      <c r="N22" s="67" t="s">
        <v>73</v>
      </c>
      <c r="O22" s="67">
        <v>5</v>
      </c>
      <c r="P22" s="67">
        <v>0</v>
      </c>
      <c r="Q22" s="67">
        <v>0</v>
      </c>
      <c r="R22" s="65">
        <v>4</v>
      </c>
      <c r="S22" s="67" t="s">
        <v>73</v>
      </c>
      <c r="T22" s="67">
        <v>2.5</v>
      </c>
      <c r="U22" s="68">
        <f>SUM(C22:T22)</f>
        <v>40.5</v>
      </c>
      <c r="V22" s="68">
        <f>Punkte!AA22</f>
        <v>40.5</v>
      </c>
      <c r="W22" s="68" t="str">
        <f>IF(U22=V22,"o.k.","Mist")</f>
        <v>o.k.</v>
      </c>
      <c r="X22" s="69"/>
      <c r="Y22" s="69" t="s">
        <v>86</v>
      </c>
      <c r="Z22" s="69" t="s">
        <v>85</v>
      </c>
      <c r="AA22" s="69"/>
      <c r="AB22" s="69"/>
      <c r="AC22" s="73" t="s">
        <v>117</v>
      </c>
      <c r="AD22" s="69"/>
      <c r="AE22" s="69" t="s">
        <v>126</v>
      </c>
      <c r="AF22" s="69" t="s">
        <v>130</v>
      </c>
      <c r="AG22" s="69"/>
      <c r="AH22" s="69" t="s">
        <v>160</v>
      </c>
      <c r="AI22" s="69"/>
      <c r="AJ22" s="73"/>
      <c r="AK22" s="69" t="s">
        <v>140</v>
      </c>
      <c r="AL22" s="73" t="s">
        <v>171</v>
      </c>
      <c r="AM22" s="73" t="s">
        <v>191</v>
      </c>
      <c r="AN22" s="69"/>
      <c r="AO22" s="73" t="s">
        <v>197</v>
      </c>
    </row>
    <row r="23" spans="1:41" ht="15" x14ac:dyDescent="0.25">
      <c r="A23" s="27">
        <f>Punkte!A23</f>
        <v>20</v>
      </c>
      <c r="B23" s="61" t="str">
        <f>Punkte!B23</f>
        <v>Schulze, Eberhard</v>
      </c>
      <c r="C23" s="65">
        <v>5</v>
      </c>
      <c r="D23" s="65">
        <v>0</v>
      </c>
      <c r="E23" s="65">
        <v>0</v>
      </c>
      <c r="F23" s="65">
        <v>0</v>
      </c>
      <c r="G23" s="65">
        <v>3.5</v>
      </c>
      <c r="H23" s="96" t="s">
        <v>73</v>
      </c>
      <c r="I23" s="96" t="s">
        <v>73</v>
      </c>
      <c r="J23" s="67">
        <v>0</v>
      </c>
      <c r="K23" s="67">
        <v>1</v>
      </c>
      <c r="L23" s="74">
        <v>5</v>
      </c>
      <c r="M23" s="74">
        <v>4</v>
      </c>
      <c r="N23" s="67" t="s">
        <v>73</v>
      </c>
      <c r="O23" s="67">
        <v>5</v>
      </c>
      <c r="P23" s="67">
        <v>0</v>
      </c>
      <c r="Q23" s="67">
        <v>5</v>
      </c>
      <c r="R23" s="65">
        <v>5</v>
      </c>
      <c r="S23" s="67" t="s">
        <v>73</v>
      </c>
      <c r="T23" s="67">
        <v>2.5</v>
      </c>
      <c r="U23" s="68">
        <f>SUM(C23:T23)</f>
        <v>36</v>
      </c>
      <c r="V23" s="68">
        <f>Punkte!AA23</f>
        <v>36</v>
      </c>
      <c r="W23" s="68" t="str">
        <f>IF(U23=V23,"o.k.","Mist")</f>
        <v>o.k.</v>
      </c>
      <c r="X23" s="69"/>
      <c r="Y23" s="69" t="s">
        <v>86</v>
      </c>
      <c r="Z23" s="69" t="s">
        <v>88</v>
      </c>
      <c r="AA23" s="73" t="s">
        <v>109</v>
      </c>
      <c r="AB23" s="73" t="s">
        <v>119</v>
      </c>
      <c r="AC23" s="69"/>
      <c r="AD23" s="69"/>
      <c r="AE23" s="73" t="s">
        <v>126</v>
      </c>
      <c r="AF23" s="73" t="s">
        <v>127</v>
      </c>
      <c r="AG23" s="69"/>
      <c r="AH23" s="69" t="s">
        <v>153</v>
      </c>
      <c r="AI23" s="69"/>
      <c r="AJ23" s="73"/>
      <c r="AK23" s="69" t="s">
        <v>170</v>
      </c>
      <c r="AL23" s="73"/>
      <c r="AN23" s="69"/>
      <c r="AO23" s="73" t="s">
        <v>197</v>
      </c>
    </row>
    <row r="24" spans="1:41" ht="15" x14ac:dyDescent="0.25">
      <c r="A24" s="27">
        <f>Punkte!A24</f>
        <v>21</v>
      </c>
      <c r="B24" s="61" t="str">
        <f>Punkte!B24</f>
        <v>Banaszek, Marcin</v>
      </c>
      <c r="C24" s="65">
        <v>5</v>
      </c>
      <c r="D24" s="65">
        <v>0</v>
      </c>
      <c r="E24" s="65">
        <v>0</v>
      </c>
      <c r="F24" s="65">
        <v>5</v>
      </c>
      <c r="G24" s="65">
        <v>0</v>
      </c>
      <c r="H24" s="96" t="s">
        <v>73</v>
      </c>
      <c r="I24" s="67">
        <v>3</v>
      </c>
      <c r="J24" s="67">
        <v>0</v>
      </c>
      <c r="K24" s="67">
        <v>1</v>
      </c>
      <c r="L24" s="74">
        <v>5</v>
      </c>
      <c r="M24" s="74">
        <v>5</v>
      </c>
      <c r="N24" s="67">
        <v>1.5</v>
      </c>
      <c r="O24" s="67" t="s">
        <v>73</v>
      </c>
      <c r="P24" s="67">
        <v>0</v>
      </c>
      <c r="Q24" s="67">
        <v>0</v>
      </c>
      <c r="R24" s="65">
        <v>4</v>
      </c>
      <c r="S24" s="67" t="s">
        <v>73</v>
      </c>
      <c r="T24" s="67">
        <v>5</v>
      </c>
      <c r="U24" s="68">
        <f>SUM(C24:T24)</f>
        <v>34.5</v>
      </c>
      <c r="V24" s="68">
        <f>Punkte!AA24</f>
        <v>34.5</v>
      </c>
      <c r="W24" s="68" t="str">
        <f>IF(U24=V24,"o.k.","Mist")</f>
        <v>o.k.</v>
      </c>
      <c r="X24" s="69"/>
      <c r="Y24" s="69" t="s">
        <v>89</v>
      </c>
      <c r="Z24" s="69" t="s">
        <v>88</v>
      </c>
      <c r="AA24" s="69"/>
      <c r="AB24" s="73" t="s">
        <v>87</v>
      </c>
      <c r="AC24" s="69"/>
      <c r="AD24" s="69" t="s">
        <v>132</v>
      </c>
      <c r="AE24" s="69" t="s">
        <v>126</v>
      </c>
      <c r="AF24" s="73" t="s">
        <v>127</v>
      </c>
      <c r="AG24" s="69"/>
      <c r="AH24" s="69"/>
      <c r="AI24" s="69" t="s">
        <v>162</v>
      </c>
      <c r="AJ24" s="73"/>
      <c r="AK24" s="69" t="s">
        <v>140</v>
      </c>
      <c r="AL24" s="73" t="s">
        <v>173</v>
      </c>
      <c r="AM24" t="s">
        <v>188</v>
      </c>
      <c r="AN24" s="69"/>
      <c r="AO24" s="73"/>
    </row>
    <row r="25" spans="1:41" ht="15" x14ac:dyDescent="0.25">
      <c r="A25" s="27">
        <f>Punkte!A25</f>
        <v>22</v>
      </c>
      <c r="B25" s="61" t="str">
        <f>Punkte!B25</f>
        <v>Loßin, Sven-Hendrik</v>
      </c>
      <c r="C25" s="65">
        <v>5</v>
      </c>
      <c r="D25" s="65">
        <v>0</v>
      </c>
      <c r="E25" s="65">
        <v>0</v>
      </c>
      <c r="F25" s="65">
        <v>0</v>
      </c>
      <c r="G25" s="65">
        <v>1.5</v>
      </c>
      <c r="H25" s="65">
        <v>0</v>
      </c>
      <c r="I25" s="67">
        <v>5</v>
      </c>
      <c r="J25" s="67">
        <v>0</v>
      </c>
      <c r="K25" s="67">
        <v>1</v>
      </c>
      <c r="L25" s="74">
        <v>5</v>
      </c>
      <c r="M25" s="74">
        <v>5</v>
      </c>
      <c r="N25" s="67">
        <v>1.5</v>
      </c>
      <c r="O25" s="66">
        <v>0</v>
      </c>
      <c r="P25" s="66">
        <v>0</v>
      </c>
      <c r="Q25" s="70">
        <v>5</v>
      </c>
      <c r="R25" s="65">
        <v>2.5</v>
      </c>
      <c r="S25" s="67" t="s">
        <v>73</v>
      </c>
      <c r="T25" s="67">
        <v>2.5</v>
      </c>
      <c r="U25" s="68">
        <f>SUM(C25:T25)</f>
        <v>34</v>
      </c>
      <c r="V25" s="68">
        <f>Punkte!AA25</f>
        <v>34</v>
      </c>
      <c r="W25" s="68" t="str">
        <f>IF(U25=V25,"o.k.","Mist")</f>
        <v>o.k.</v>
      </c>
      <c r="X25" s="69"/>
      <c r="Y25" s="69" t="s">
        <v>86</v>
      </c>
      <c r="Z25" s="69" t="s">
        <v>87</v>
      </c>
      <c r="AA25" s="73" t="s">
        <v>113</v>
      </c>
      <c r="AB25" s="69"/>
      <c r="AC25" s="73" t="s">
        <v>114</v>
      </c>
      <c r="AD25" s="69"/>
      <c r="AE25" s="69" t="s">
        <v>126</v>
      </c>
      <c r="AF25" s="69" t="s">
        <v>127</v>
      </c>
      <c r="AG25" s="69"/>
      <c r="AH25" s="73"/>
      <c r="AI25" s="69" t="s">
        <v>159</v>
      </c>
      <c r="AJ25" s="73" t="s">
        <v>176</v>
      </c>
      <c r="AK25" s="73" t="s">
        <v>177</v>
      </c>
      <c r="AL25" s="73"/>
      <c r="AM25" s="73" t="s">
        <v>194</v>
      </c>
      <c r="AN25" s="69"/>
      <c r="AO25" s="73" t="s">
        <v>190</v>
      </c>
    </row>
    <row r="26" spans="1:41" ht="15" x14ac:dyDescent="0.25">
      <c r="A26" s="27">
        <f>Punkte!A26</f>
        <v>23</v>
      </c>
      <c r="B26" s="61" t="str">
        <f>Punkte!B26</f>
        <v>Van Herck, Marcel</v>
      </c>
      <c r="C26" s="65">
        <v>5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7">
        <v>5</v>
      </c>
      <c r="J26" s="67">
        <v>0</v>
      </c>
      <c r="K26" s="67">
        <v>4</v>
      </c>
      <c r="L26" s="74">
        <v>5</v>
      </c>
      <c r="M26" s="74">
        <v>2.5</v>
      </c>
      <c r="N26" s="67">
        <v>0</v>
      </c>
      <c r="O26" s="67">
        <v>5</v>
      </c>
      <c r="P26" s="67">
        <v>0</v>
      </c>
      <c r="Q26" s="67">
        <v>0</v>
      </c>
      <c r="R26" s="65">
        <v>2.5</v>
      </c>
      <c r="S26" s="67" t="s">
        <v>73</v>
      </c>
      <c r="T26" s="67">
        <v>2.5</v>
      </c>
      <c r="U26" s="68">
        <f>SUM(C26:T26)</f>
        <v>31.5</v>
      </c>
      <c r="V26" s="68">
        <f>Punkte!AA26</f>
        <v>31.5</v>
      </c>
      <c r="W26" s="68" t="str">
        <f>IF(U26=V26,"o.k.","Mist")</f>
        <v>o.k.</v>
      </c>
      <c r="X26" s="69"/>
      <c r="Y26" s="69" t="s">
        <v>86</v>
      </c>
      <c r="Z26" s="69" t="s">
        <v>85</v>
      </c>
      <c r="AA26" s="73" t="s">
        <v>109</v>
      </c>
      <c r="AB26" s="73" t="s">
        <v>87</v>
      </c>
      <c r="AC26" s="73" t="s">
        <v>114</v>
      </c>
      <c r="AD26" s="69"/>
      <c r="AE26" s="69" t="s">
        <v>126</v>
      </c>
      <c r="AF26" s="69" t="s">
        <v>130</v>
      </c>
      <c r="AG26" s="69"/>
      <c r="AH26" s="69" t="s">
        <v>156</v>
      </c>
      <c r="AI26" s="69" t="s">
        <v>167</v>
      </c>
      <c r="AJ26" s="73"/>
      <c r="AK26" s="69" t="s">
        <v>187</v>
      </c>
      <c r="AL26" s="73" t="s">
        <v>171</v>
      </c>
      <c r="AM26" s="73" t="s">
        <v>194</v>
      </c>
      <c r="AN26" s="69"/>
      <c r="AO26" s="73" t="s">
        <v>190</v>
      </c>
    </row>
    <row r="27" spans="1:41" ht="15" x14ac:dyDescent="0.25">
      <c r="A27" s="27">
        <f>Punkte!A27</f>
        <v>24</v>
      </c>
      <c r="B27" s="61" t="str">
        <f>Punkte!B27</f>
        <v>Stawarz, Pawel</v>
      </c>
      <c r="C27" s="65">
        <v>5</v>
      </c>
      <c r="D27" s="65">
        <v>5</v>
      </c>
      <c r="E27" s="65">
        <v>0</v>
      </c>
      <c r="F27" s="96" t="s">
        <v>73</v>
      </c>
      <c r="G27" s="96" t="s">
        <v>73</v>
      </c>
      <c r="H27" s="65">
        <v>0</v>
      </c>
      <c r="I27" s="67">
        <v>5</v>
      </c>
      <c r="J27" s="67">
        <v>1</v>
      </c>
      <c r="K27" s="67">
        <v>1</v>
      </c>
      <c r="L27" s="74">
        <v>4</v>
      </c>
      <c r="M27" s="74">
        <v>2.5</v>
      </c>
      <c r="N27" s="67" t="s">
        <v>73</v>
      </c>
      <c r="O27" s="67">
        <v>0</v>
      </c>
      <c r="P27" s="67" t="s">
        <v>73</v>
      </c>
      <c r="Q27" s="67">
        <v>0</v>
      </c>
      <c r="R27" s="65">
        <v>4</v>
      </c>
      <c r="S27" s="67" t="s">
        <v>73</v>
      </c>
      <c r="T27" s="67">
        <v>2.5</v>
      </c>
      <c r="U27" s="68">
        <f>SUM(C27:T27)</f>
        <v>30</v>
      </c>
      <c r="V27" s="68">
        <f>Punkte!AA27</f>
        <v>30</v>
      </c>
      <c r="W27" s="68" t="str">
        <f>IF(U27=V27,"o.k.","Mist")</f>
        <v>o.k.</v>
      </c>
      <c r="X27" s="69"/>
      <c r="Y27" s="69"/>
      <c r="Z27" s="69" t="s">
        <v>88</v>
      </c>
      <c r="AA27" s="69"/>
      <c r="AB27" s="69"/>
      <c r="AC27" s="73" t="s">
        <v>114</v>
      </c>
      <c r="AD27" s="69"/>
      <c r="AE27" s="69" t="s">
        <v>148</v>
      </c>
      <c r="AF27" s="69" t="s">
        <v>127</v>
      </c>
      <c r="AG27" s="69" t="s">
        <v>155</v>
      </c>
      <c r="AH27" s="69" t="s">
        <v>156</v>
      </c>
      <c r="AI27" s="69"/>
      <c r="AJ27" s="73" t="s">
        <v>175</v>
      </c>
      <c r="AK27" s="69"/>
      <c r="AL27" s="73" t="s">
        <v>171</v>
      </c>
      <c r="AM27" s="73" t="s">
        <v>188</v>
      </c>
      <c r="AN27" s="69"/>
      <c r="AO27" s="73" t="s">
        <v>190</v>
      </c>
    </row>
    <row r="28" spans="1:41" ht="15" x14ac:dyDescent="0.25">
      <c r="A28" s="27">
        <f>Punkte!A28</f>
        <v>25</v>
      </c>
      <c r="B28" s="61" t="str">
        <f>Punkte!B28</f>
        <v>Müller, Winus</v>
      </c>
      <c r="C28" s="65">
        <v>5</v>
      </c>
      <c r="D28" s="65">
        <v>0</v>
      </c>
      <c r="E28" s="65">
        <v>0</v>
      </c>
      <c r="F28" s="65">
        <v>0</v>
      </c>
      <c r="G28" s="65">
        <v>5</v>
      </c>
      <c r="H28" s="65">
        <v>4</v>
      </c>
      <c r="I28" s="67">
        <v>1</v>
      </c>
      <c r="J28" s="67">
        <v>1</v>
      </c>
      <c r="K28" s="67">
        <v>0</v>
      </c>
      <c r="L28" s="74">
        <v>5</v>
      </c>
      <c r="M28" s="96" t="s">
        <v>73</v>
      </c>
      <c r="N28" s="67">
        <v>0</v>
      </c>
      <c r="O28" s="67">
        <v>0</v>
      </c>
      <c r="P28" s="67">
        <v>0</v>
      </c>
      <c r="Q28" s="67">
        <v>0</v>
      </c>
      <c r="R28" s="65">
        <v>2.5</v>
      </c>
      <c r="S28" s="67" t="s">
        <v>73</v>
      </c>
      <c r="T28" s="67">
        <v>5</v>
      </c>
      <c r="U28" s="68">
        <f>SUM(C28:T28)</f>
        <v>28.5</v>
      </c>
      <c r="V28" s="68">
        <f>Punkte!AA28</f>
        <v>28.5</v>
      </c>
      <c r="W28" s="68" t="str">
        <f>IF(U28=V28,"o.k.","Mist")</f>
        <v>o.k.</v>
      </c>
      <c r="X28" s="69"/>
      <c r="Y28" s="69" t="s">
        <v>86</v>
      </c>
      <c r="Z28" s="69" t="s">
        <v>88</v>
      </c>
      <c r="AA28" s="73" t="s">
        <v>109</v>
      </c>
      <c r="AB28" s="69"/>
      <c r="AC28" s="73" t="s">
        <v>115</v>
      </c>
      <c r="AD28" s="69" t="s">
        <v>139</v>
      </c>
      <c r="AE28" s="69" t="s">
        <v>140</v>
      </c>
      <c r="AF28" s="69" t="s">
        <v>129</v>
      </c>
      <c r="AG28" s="69"/>
      <c r="AH28" s="69"/>
      <c r="AI28" s="69" t="s">
        <v>168</v>
      </c>
      <c r="AJ28" s="73" t="s">
        <v>175</v>
      </c>
      <c r="AK28" s="69" t="s">
        <v>177</v>
      </c>
      <c r="AL28" s="73" t="s">
        <v>173</v>
      </c>
      <c r="AM28" s="73" t="s">
        <v>195</v>
      </c>
      <c r="AN28" s="69"/>
      <c r="AO28" s="73"/>
    </row>
    <row r="29" spans="1:41" ht="15" x14ac:dyDescent="0.25">
      <c r="A29" s="27">
        <f>Punkte!A29</f>
        <v>25</v>
      </c>
      <c r="B29" s="61" t="str">
        <f>Punkte!B29</f>
        <v>Thannheiser, Thomas</v>
      </c>
      <c r="C29" s="65">
        <v>5</v>
      </c>
      <c r="D29" s="65">
        <v>0</v>
      </c>
      <c r="E29" s="65">
        <v>0</v>
      </c>
      <c r="F29" s="65">
        <v>0</v>
      </c>
      <c r="G29" s="65">
        <v>5</v>
      </c>
      <c r="H29" s="65">
        <v>0</v>
      </c>
      <c r="I29" s="67">
        <v>3</v>
      </c>
      <c r="J29" s="67">
        <v>0</v>
      </c>
      <c r="K29" s="67">
        <v>2</v>
      </c>
      <c r="L29" s="74">
        <v>5</v>
      </c>
      <c r="M29" s="74">
        <v>1</v>
      </c>
      <c r="N29" s="67" t="s">
        <v>73</v>
      </c>
      <c r="O29" s="66">
        <v>0</v>
      </c>
      <c r="P29" s="66">
        <v>2</v>
      </c>
      <c r="Q29" s="70" t="s">
        <v>73</v>
      </c>
      <c r="R29" s="65">
        <v>4</v>
      </c>
      <c r="S29" s="67">
        <v>1.5</v>
      </c>
      <c r="T29" s="67" t="s">
        <v>73</v>
      </c>
      <c r="U29" s="68">
        <f>SUM(C29:T29)</f>
        <v>28.5</v>
      </c>
      <c r="V29" s="68">
        <f>Punkte!AA29</f>
        <v>28.5</v>
      </c>
      <c r="W29" s="68" t="str">
        <f>IF(U29=V29,"o.k.","Mist")</f>
        <v>o.k.</v>
      </c>
      <c r="X29" s="69"/>
      <c r="Y29" s="69" t="s">
        <v>99</v>
      </c>
      <c r="Z29" s="69" t="s">
        <v>100</v>
      </c>
      <c r="AA29" s="73" t="s">
        <v>109</v>
      </c>
      <c r="AB29" s="69"/>
      <c r="AC29" s="73" t="s">
        <v>114</v>
      </c>
      <c r="AD29" s="69" t="s">
        <v>132</v>
      </c>
      <c r="AE29" s="69" t="s">
        <v>126</v>
      </c>
      <c r="AF29" s="69" t="s">
        <v>146</v>
      </c>
      <c r="AG29" s="69"/>
      <c r="AH29" s="73"/>
      <c r="AI29" s="69"/>
      <c r="AJ29" s="73" t="s">
        <v>175</v>
      </c>
      <c r="AK29" s="73" t="s">
        <v>183</v>
      </c>
      <c r="AL29" s="73"/>
      <c r="AM29" s="73" t="s">
        <v>188</v>
      </c>
      <c r="AN29" s="69" t="s">
        <v>189</v>
      </c>
      <c r="AO29" s="73"/>
    </row>
    <row r="30" spans="1:41" ht="15" x14ac:dyDescent="0.25">
      <c r="A30" s="27">
        <f>Punkte!A30</f>
        <v>27</v>
      </c>
      <c r="B30" s="61" t="str">
        <f>Punkte!B30</f>
        <v>Thoma, Andreas</v>
      </c>
      <c r="C30" s="65">
        <v>5</v>
      </c>
      <c r="D30" s="65">
        <v>5</v>
      </c>
      <c r="E30" s="65">
        <v>0</v>
      </c>
      <c r="F30" s="65">
        <v>0</v>
      </c>
      <c r="G30" s="65">
        <v>2</v>
      </c>
      <c r="H30" s="65">
        <v>0</v>
      </c>
      <c r="I30" s="67">
        <v>2</v>
      </c>
      <c r="J30" s="67" t="s">
        <v>73</v>
      </c>
      <c r="K30" s="67">
        <v>0</v>
      </c>
      <c r="L30" s="74">
        <v>5</v>
      </c>
      <c r="M30" s="74">
        <v>0</v>
      </c>
      <c r="N30" s="67" t="s">
        <v>73</v>
      </c>
      <c r="O30" s="66">
        <v>0</v>
      </c>
      <c r="P30" s="66">
        <v>0</v>
      </c>
      <c r="Q30" s="70">
        <v>0</v>
      </c>
      <c r="R30" s="65">
        <v>2.5</v>
      </c>
      <c r="S30" s="67">
        <v>0</v>
      </c>
      <c r="T30" s="67">
        <v>2.5</v>
      </c>
      <c r="U30" s="68">
        <f>SUM(C30:T30)</f>
        <v>24</v>
      </c>
      <c r="V30" s="68">
        <f>Punkte!AA30</f>
        <v>24</v>
      </c>
      <c r="W30" s="68" t="str">
        <f>IF(U30=V30,"o.k.","Mist")</f>
        <v>o.k.</v>
      </c>
      <c r="X30" s="69"/>
      <c r="Y30" s="69"/>
      <c r="Z30" s="69" t="s">
        <v>91</v>
      </c>
      <c r="AA30" s="73" t="s">
        <v>122</v>
      </c>
      <c r="AB30" s="69"/>
      <c r="AC30" s="73" t="s">
        <v>123</v>
      </c>
      <c r="AD30" s="69" t="s">
        <v>142</v>
      </c>
      <c r="AE30" s="69"/>
      <c r="AF30" s="69" t="s">
        <v>129</v>
      </c>
      <c r="AG30" s="69"/>
      <c r="AH30" s="73" t="s">
        <v>157</v>
      </c>
      <c r="AI30" s="69"/>
      <c r="AJ30" s="73" t="s">
        <v>175</v>
      </c>
      <c r="AK30" s="73" t="s">
        <v>184</v>
      </c>
      <c r="AL30" s="73" t="s">
        <v>185</v>
      </c>
      <c r="AM30" s="73" t="s">
        <v>196</v>
      </c>
      <c r="AN30" s="69"/>
      <c r="AO30" s="73" t="s">
        <v>190</v>
      </c>
    </row>
    <row r="31" spans="1:41" ht="15" x14ac:dyDescent="0.25">
      <c r="A31" s="27">
        <f>Punkte!A31</f>
        <v>28</v>
      </c>
      <c r="B31" s="61" t="str">
        <f>Punkte!B31</f>
        <v>Eilert, Marius</v>
      </c>
      <c r="C31" s="65">
        <v>5</v>
      </c>
      <c r="D31" s="65">
        <v>0</v>
      </c>
      <c r="E31" s="65">
        <v>0</v>
      </c>
      <c r="F31" s="96" t="s">
        <v>73</v>
      </c>
      <c r="G31" s="65">
        <v>5</v>
      </c>
      <c r="H31" s="65">
        <v>2.5</v>
      </c>
      <c r="I31" s="67">
        <v>1</v>
      </c>
      <c r="J31" s="67">
        <v>0</v>
      </c>
      <c r="K31" s="67">
        <v>2</v>
      </c>
      <c r="L31" s="74">
        <v>5</v>
      </c>
      <c r="M31" s="74">
        <v>0</v>
      </c>
      <c r="N31" s="67" t="s">
        <v>73</v>
      </c>
      <c r="O31" s="66">
        <v>0</v>
      </c>
      <c r="P31" s="70" t="s">
        <v>73</v>
      </c>
      <c r="Q31" s="70" t="s">
        <v>73</v>
      </c>
      <c r="R31" s="65">
        <v>1</v>
      </c>
      <c r="S31" s="67" t="s">
        <v>73</v>
      </c>
      <c r="T31" s="67" t="s">
        <v>73</v>
      </c>
      <c r="U31" s="68">
        <f>SUM(C31:T31)</f>
        <v>21.5</v>
      </c>
      <c r="V31" s="68">
        <f>Punkte!AA31</f>
        <v>21.5</v>
      </c>
      <c r="W31" s="68" t="str">
        <f>IF(U31=V31,"o.k.","Mist")</f>
        <v>o.k.</v>
      </c>
      <c r="X31" s="69"/>
      <c r="Y31" s="69" t="s">
        <v>94</v>
      </c>
      <c r="Z31" s="69" t="s">
        <v>95</v>
      </c>
      <c r="AA31" s="69"/>
      <c r="AB31" s="69"/>
      <c r="AC31" s="69"/>
      <c r="AD31" s="69" t="s">
        <v>139</v>
      </c>
      <c r="AE31" s="69" t="s">
        <v>126</v>
      </c>
      <c r="AF31" s="69" t="s">
        <v>136</v>
      </c>
      <c r="AG31" s="69"/>
      <c r="AH31" s="73" t="s">
        <v>157</v>
      </c>
      <c r="AI31" s="69"/>
      <c r="AJ31" s="73" t="s">
        <v>175</v>
      </c>
      <c r="AK31" s="73"/>
      <c r="AL31" s="73"/>
      <c r="AM31" t="s">
        <v>193</v>
      </c>
      <c r="AN31" s="69"/>
      <c r="AO31" s="73"/>
    </row>
    <row r="32" spans="1:41" ht="15" x14ac:dyDescent="0.25">
      <c r="A32" s="27">
        <f>Punkte!A32</f>
        <v>29</v>
      </c>
      <c r="B32" s="61" t="str">
        <f>Punkte!B32</f>
        <v>Schnabel, Michael</v>
      </c>
      <c r="C32" s="65">
        <v>5</v>
      </c>
      <c r="D32" s="65">
        <v>0</v>
      </c>
      <c r="E32" s="65">
        <v>0</v>
      </c>
      <c r="F32" s="65">
        <v>0</v>
      </c>
      <c r="G32" s="65">
        <v>2</v>
      </c>
      <c r="H32" s="96" t="s">
        <v>73</v>
      </c>
      <c r="I32" s="67">
        <v>0</v>
      </c>
      <c r="J32" s="67">
        <v>1</v>
      </c>
      <c r="K32" s="67">
        <v>0</v>
      </c>
      <c r="L32" s="74">
        <v>5</v>
      </c>
      <c r="M32" s="74">
        <v>0</v>
      </c>
      <c r="N32" s="67" t="s">
        <v>73</v>
      </c>
      <c r="O32" s="70" t="s">
        <v>73</v>
      </c>
      <c r="P32" s="70" t="s">
        <v>73</v>
      </c>
      <c r="Q32" s="70" t="s">
        <v>73</v>
      </c>
      <c r="R32" s="65">
        <v>5</v>
      </c>
      <c r="S32" s="67" t="s">
        <v>73</v>
      </c>
      <c r="T32" s="67" t="s">
        <v>73</v>
      </c>
      <c r="U32" s="68">
        <f>SUM(C32:T32)</f>
        <v>18</v>
      </c>
      <c r="V32" s="68">
        <f>Punkte!AA32</f>
        <v>18</v>
      </c>
      <c r="W32" s="68" t="str">
        <f>IF(U32=V32,"o.k.","Mist")</f>
        <v>o.k.</v>
      </c>
      <c r="X32" s="69"/>
      <c r="Y32" s="69" t="s">
        <v>86</v>
      </c>
      <c r="Z32" s="69" t="s">
        <v>88</v>
      </c>
      <c r="AA32" s="73" t="s">
        <v>118</v>
      </c>
      <c r="AB32" s="69"/>
      <c r="AC32" s="69"/>
      <c r="AD32" s="69" t="s">
        <v>149</v>
      </c>
      <c r="AE32" s="69" t="s">
        <v>138</v>
      </c>
      <c r="AF32" s="69" t="s">
        <v>129</v>
      </c>
      <c r="AG32" s="69"/>
      <c r="AH32" s="73" t="s">
        <v>157</v>
      </c>
      <c r="AI32" s="69"/>
      <c r="AJ32" s="73"/>
      <c r="AK32" s="73"/>
      <c r="AL32" s="73"/>
      <c r="AN32" s="69"/>
      <c r="AO32" s="73"/>
    </row>
    <row r="33" spans="1:41" ht="15" x14ac:dyDescent="0.25">
      <c r="A33" s="27">
        <f>Punkte!A33</f>
        <v>30</v>
      </c>
      <c r="B33" s="61" t="str">
        <f>Punkte!B33</f>
        <v xml:space="preserve">Söllig, Martin </v>
      </c>
      <c r="C33" s="65">
        <v>0</v>
      </c>
      <c r="D33" s="65">
        <v>5</v>
      </c>
      <c r="E33" s="65">
        <v>0</v>
      </c>
      <c r="F33" s="65">
        <v>0</v>
      </c>
      <c r="G33" s="65">
        <v>0</v>
      </c>
      <c r="H33" s="65">
        <v>0</v>
      </c>
      <c r="I33" s="67">
        <v>5</v>
      </c>
      <c r="J33" s="67">
        <v>1</v>
      </c>
      <c r="K33" s="67">
        <v>0</v>
      </c>
      <c r="L33" s="74">
        <v>4</v>
      </c>
      <c r="M33" s="74">
        <v>0</v>
      </c>
      <c r="N33" s="67">
        <v>0</v>
      </c>
      <c r="O33" s="67">
        <v>1.5</v>
      </c>
      <c r="P33" s="67">
        <v>0</v>
      </c>
      <c r="Q33" s="67">
        <v>0</v>
      </c>
      <c r="R33" s="65">
        <v>1</v>
      </c>
      <c r="S33" s="67" t="s">
        <v>73</v>
      </c>
      <c r="T33" s="67">
        <v>0</v>
      </c>
      <c r="U33" s="68">
        <f>SUM(C33:T33)</f>
        <v>17.5</v>
      </c>
      <c r="V33" s="68">
        <f>Punkte!AA33</f>
        <v>17.5</v>
      </c>
      <c r="W33" s="68" t="str">
        <f>IF(U33=V33,"o.k.","Mist")</f>
        <v>o.k.</v>
      </c>
      <c r="X33" s="69" t="s">
        <v>89</v>
      </c>
      <c r="Y33" s="69"/>
      <c r="Z33" s="69" t="s">
        <v>90</v>
      </c>
      <c r="AA33" s="73" t="s">
        <v>121</v>
      </c>
      <c r="AB33" s="73" t="s">
        <v>87</v>
      </c>
      <c r="AC33" s="73" t="s">
        <v>114</v>
      </c>
      <c r="AD33" s="69"/>
      <c r="AE33" s="69" t="s">
        <v>138</v>
      </c>
      <c r="AF33" s="69" t="s">
        <v>129</v>
      </c>
      <c r="AG33" s="69" t="s">
        <v>155</v>
      </c>
      <c r="AH33" s="69" t="s">
        <v>157</v>
      </c>
      <c r="AI33" s="69" t="s">
        <v>167</v>
      </c>
      <c r="AJ33" s="73" t="s">
        <v>174</v>
      </c>
      <c r="AK33" s="69" t="s">
        <v>182</v>
      </c>
      <c r="AL33" s="73" t="s">
        <v>171</v>
      </c>
      <c r="AM33" s="73" t="s">
        <v>193</v>
      </c>
      <c r="AN33" s="69"/>
      <c r="AO33" s="73"/>
    </row>
    <row r="34" spans="1:41" ht="15" x14ac:dyDescent="0.25">
      <c r="A34" s="27">
        <f>Punkte!A34</f>
        <v>31</v>
      </c>
      <c r="B34" s="61" t="str">
        <f>Punkte!B34</f>
        <v>Buck, Holger</v>
      </c>
      <c r="C34" s="65">
        <v>0</v>
      </c>
      <c r="D34" s="65">
        <v>0</v>
      </c>
      <c r="E34" s="65">
        <v>0</v>
      </c>
      <c r="F34" s="96" t="s">
        <v>73</v>
      </c>
      <c r="G34" s="65">
        <v>0</v>
      </c>
      <c r="H34" s="65">
        <v>2</v>
      </c>
      <c r="I34" s="67">
        <v>0</v>
      </c>
      <c r="J34" s="67">
        <v>0</v>
      </c>
      <c r="K34" s="67">
        <v>0</v>
      </c>
      <c r="L34" s="74">
        <v>0</v>
      </c>
      <c r="M34" s="74">
        <v>0</v>
      </c>
      <c r="N34" s="67" t="s">
        <v>73</v>
      </c>
      <c r="O34" s="67" t="s">
        <v>73</v>
      </c>
      <c r="P34" s="67" t="s">
        <v>73</v>
      </c>
      <c r="Q34" s="67" t="s">
        <v>73</v>
      </c>
      <c r="R34" s="65">
        <v>4</v>
      </c>
      <c r="S34" s="67" t="s">
        <v>73</v>
      </c>
      <c r="T34" s="67">
        <v>5</v>
      </c>
      <c r="U34" s="68">
        <f>SUM(C34:T34)</f>
        <v>11</v>
      </c>
      <c r="V34" s="68">
        <f>Punkte!AA34</f>
        <v>11</v>
      </c>
      <c r="W34" s="68" t="str">
        <f>IF(U34=V34,"o.k.","Mist")</f>
        <v>o.k.</v>
      </c>
      <c r="X34" s="69" t="s">
        <v>97</v>
      </c>
      <c r="Y34" s="69" t="s">
        <v>86</v>
      </c>
      <c r="Z34" s="69" t="s">
        <v>93</v>
      </c>
      <c r="AA34" s="69"/>
      <c r="AB34" s="73" t="s">
        <v>87</v>
      </c>
      <c r="AC34" s="69"/>
      <c r="AD34" s="69" t="s">
        <v>143</v>
      </c>
      <c r="AE34" s="69" t="s">
        <v>144</v>
      </c>
      <c r="AF34" s="69" t="s">
        <v>129</v>
      </c>
      <c r="AG34" s="69" t="s">
        <v>164</v>
      </c>
      <c r="AH34" s="69" t="s">
        <v>157</v>
      </c>
      <c r="AI34" s="69"/>
      <c r="AJ34" s="73"/>
      <c r="AK34" s="69"/>
      <c r="AL34" s="73"/>
      <c r="AM34" t="s">
        <v>191</v>
      </c>
      <c r="AN34" s="69"/>
      <c r="AO34" s="73"/>
    </row>
    <row r="35" spans="1:41" x14ac:dyDescent="0.25">
      <c r="A35" s="71"/>
      <c r="B35" t="s">
        <v>21</v>
      </c>
      <c r="C35" s="71">
        <f t="shared" ref="C35:U35" si="0">AVERAGEA(C4:C34)</f>
        <v>4.67741935483871</v>
      </c>
      <c r="D35" s="71">
        <f t="shared" si="0"/>
        <v>2.4193548387096775</v>
      </c>
      <c r="E35" s="71">
        <f t="shared" si="0"/>
        <v>1.7741935483870968</v>
      </c>
      <c r="F35" s="71">
        <f t="shared" si="0"/>
        <v>3.064516129032258</v>
      </c>
      <c r="G35" s="71">
        <f t="shared" si="0"/>
        <v>3.2096774193548385</v>
      </c>
      <c r="H35" s="71">
        <f t="shared" si="0"/>
        <v>2.435483870967742</v>
      </c>
      <c r="I35" s="71">
        <f t="shared" si="0"/>
        <v>3.3225806451612905</v>
      </c>
      <c r="J35" s="71">
        <f t="shared" si="0"/>
        <v>0.83870967741935487</v>
      </c>
      <c r="K35" s="71">
        <f t="shared" si="0"/>
        <v>1.5161290322580645</v>
      </c>
      <c r="L35" s="71">
        <f t="shared" si="0"/>
        <v>4.774193548387097</v>
      </c>
      <c r="M35" s="71">
        <f t="shared" si="0"/>
        <v>3.2096774193548385</v>
      </c>
      <c r="N35" s="71">
        <f t="shared" si="0"/>
        <v>1.6129032258064515</v>
      </c>
      <c r="O35" s="71">
        <f t="shared" si="0"/>
        <v>2.9193548387096775</v>
      </c>
      <c r="P35" s="71">
        <f t="shared" si="0"/>
        <v>2</v>
      </c>
      <c r="Q35" s="71">
        <f t="shared" si="0"/>
        <v>2.5806451612903225</v>
      </c>
      <c r="R35" s="71">
        <f t="shared" si="0"/>
        <v>3.596774193548387</v>
      </c>
      <c r="S35" s="71">
        <f t="shared" si="0"/>
        <v>0.967741935483871</v>
      </c>
      <c r="T35" s="71">
        <f t="shared" si="0"/>
        <v>3.225806451612903</v>
      </c>
      <c r="U35" s="71">
        <f t="shared" si="0"/>
        <v>48.145161290322584</v>
      </c>
      <c r="V35" s="71"/>
      <c r="W35" s="71"/>
    </row>
    <row r="36" spans="1:41" x14ac:dyDescent="0.25">
      <c r="B36" s="72" t="s">
        <v>42</v>
      </c>
      <c r="C36" s="65">
        <f t="shared" ref="C36:T36" si="1">COUNTIF(C$4:C$34,5)</f>
        <v>29</v>
      </c>
      <c r="D36" s="65">
        <f t="shared" si="1"/>
        <v>15</v>
      </c>
      <c r="E36" s="65">
        <f t="shared" si="1"/>
        <v>11</v>
      </c>
      <c r="F36" s="65">
        <f t="shared" si="1"/>
        <v>19</v>
      </c>
      <c r="G36" s="65">
        <f t="shared" si="1"/>
        <v>13</v>
      </c>
      <c r="H36" s="65">
        <f t="shared" si="1"/>
        <v>12</v>
      </c>
      <c r="I36" s="65">
        <f t="shared" si="1"/>
        <v>16</v>
      </c>
      <c r="J36" s="65">
        <f t="shared" si="1"/>
        <v>1</v>
      </c>
      <c r="K36" s="65">
        <f t="shared" si="1"/>
        <v>0</v>
      </c>
      <c r="L36" s="65">
        <f t="shared" si="1"/>
        <v>28</v>
      </c>
      <c r="M36" s="65">
        <f t="shared" si="1"/>
        <v>11</v>
      </c>
      <c r="N36" s="65">
        <f t="shared" si="1"/>
        <v>7</v>
      </c>
      <c r="O36" s="65">
        <f t="shared" si="1"/>
        <v>16</v>
      </c>
      <c r="P36" s="65">
        <f t="shared" si="1"/>
        <v>7</v>
      </c>
      <c r="Q36" s="65">
        <f t="shared" si="1"/>
        <v>16</v>
      </c>
      <c r="R36" s="65">
        <f t="shared" si="1"/>
        <v>7</v>
      </c>
      <c r="S36" s="65">
        <f t="shared" si="1"/>
        <v>0</v>
      </c>
      <c r="T36" s="65">
        <f t="shared" si="1"/>
        <v>15</v>
      </c>
    </row>
    <row r="37" spans="1:41" x14ac:dyDescent="0.25">
      <c r="B37" s="72" t="s">
        <v>43</v>
      </c>
      <c r="C37" s="65">
        <f t="shared" ref="C37:T37" si="2">COUNTIF(C$4:C$34,"&gt;0")-C36</f>
        <v>0</v>
      </c>
      <c r="D37" s="65">
        <f t="shared" si="2"/>
        <v>0</v>
      </c>
      <c r="E37" s="65">
        <f t="shared" si="2"/>
        <v>0</v>
      </c>
      <c r="F37" s="65">
        <f t="shared" si="2"/>
        <v>0</v>
      </c>
      <c r="G37" s="65">
        <f t="shared" si="2"/>
        <v>11</v>
      </c>
      <c r="H37" s="65">
        <f t="shared" si="2"/>
        <v>5</v>
      </c>
      <c r="I37" s="65">
        <f t="shared" si="2"/>
        <v>12</v>
      </c>
      <c r="J37" s="65">
        <f t="shared" si="2"/>
        <v>10</v>
      </c>
      <c r="K37" s="65">
        <f t="shared" si="2"/>
        <v>22</v>
      </c>
      <c r="L37" s="65">
        <f t="shared" si="2"/>
        <v>2</v>
      </c>
      <c r="M37" s="65">
        <f t="shared" si="2"/>
        <v>13</v>
      </c>
      <c r="N37" s="65">
        <f t="shared" si="2"/>
        <v>8</v>
      </c>
      <c r="O37" s="65">
        <f t="shared" si="2"/>
        <v>5</v>
      </c>
      <c r="P37" s="65">
        <f t="shared" si="2"/>
        <v>8</v>
      </c>
      <c r="Q37" s="65">
        <f t="shared" si="2"/>
        <v>0</v>
      </c>
      <c r="R37" s="65">
        <f t="shared" si="2"/>
        <v>24</v>
      </c>
      <c r="S37" s="65">
        <f t="shared" si="2"/>
        <v>19</v>
      </c>
      <c r="T37" s="65">
        <f t="shared" si="2"/>
        <v>10</v>
      </c>
    </row>
    <row r="38" spans="1:41" x14ac:dyDescent="0.25">
      <c r="B38" s="72" t="s">
        <v>44</v>
      </c>
      <c r="C38" s="65">
        <f t="shared" ref="C38:T38" si="3">COUNTIF(C$4:C$34,0)</f>
        <v>2</v>
      </c>
      <c r="D38" s="65">
        <f t="shared" si="3"/>
        <v>16</v>
      </c>
      <c r="E38" s="65">
        <f t="shared" si="3"/>
        <v>19</v>
      </c>
      <c r="F38" s="65">
        <f t="shared" si="3"/>
        <v>9</v>
      </c>
      <c r="G38" s="65">
        <f t="shared" si="3"/>
        <v>6</v>
      </c>
      <c r="H38" s="65">
        <f t="shared" si="3"/>
        <v>10</v>
      </c>
      <c r="I38" s="65">
        <f t="shared" si="3"/>
        <v>2</v>
      </c>
      <c r="J38" s="65">
        <f t="shared" si="3"/>
        <v>19</v>
      </c>
      <c r="K38" s="65">
        <f t="shared" si="3"/>
        <v>9</v>
      </c>
      <c r="L38" s="65">
        <f t="shared" si="3"/>
        <v>1</v>
      </c>
      <c r="M38" s="65">
        <f t="shared" si="3"/>
        <v>6</v>
      </c>
      <c r="N38" s="65">
        <f t="shared" si="3"/>
        <v>6</v>
      </c>
      <c r="O38" s="65">
        <f t="shared" si="3"/>
        <v>7</v>
      </c>
      <c r="P38" s="65">
        <f t="shared" si="3"/>
        <v>10</v>
      </c>
      <c r="Q38" s="65">
        <f t="shared" si="3"/>
        <v>11</v>
      </c>
      <c r="R38" s="65">
        <f t="shared" si="3"/>
        <v>0</v>
      </c>
      <c r="S38" s="65">
        <f t="shared" si="3"/>
        <v>1</v>
      </c>
      <c r="T38" s="65">
        <f t="shared" si="3"/>
        <v>2</v>
      </c>
    </row>
    <row r="39" spans="1:41" x14ac:dyDescent="0.25">
      <c r="B39" s="72" t="s">
        <v>45</v>
      </c>
      <c r="C39" s="65">
        <f t="shared" ref="C39:T39" si="4">COUNTIF(C$4:C$34,"-")</f>
        <v>0</v>
      </c>
      <c r="D39" s="65">
        <f t="shared" si="4"/>
        <v>0</v>
      </c>
      <c r="E39" s="65">
        <f t="shared" si="4"/>
        <v>1</v>
      </c>
      <c r="F39" s="65">
        <f t="shared" si="4"/>
        <v>3</v>
      </c>
      <c r="G39" s="65">
        <f t="shared" si="4"/>
        <v>1</v>
      </c>
      <c r="H39" s="65">
        <f t="shared" si="4"/>
        <v>4</v>
      </c>
      <c r="I39" s="65">
        <f t="shared" si="4"/>
        <v>1</v>
      </c>
      <c r="J39" s="65">
        <f t="shared" si="4"/>
        <v>1</v>
      </c>
      <c r="K39" s="65">
        <f t="shared" si="4"/>
        <v>0</v>
      </c>
      <c r="L39" s="65">
        <f t="shared" si="4"/>
        <v>0</v>
      </c>
      <c r="M39" s="65">
        <f t="shared" si="4"/>
        <v>1</v>
      </c>
      <c r="N39" s="65">
        <f t="shared" si="4"/>
        <v>10</v>
      </c>
      <c r="O39" s="65">
        <f t="shared" si="4"/>
        <v>3</v>
      </c>
      <c r="P39" s="65">
        <f t="shared" si="4"/>
        <v>6</v>
      </c>
      <c r="Q39" s="65">
        <f t="shared" si="4"/>
        <v>4</v>
      </c>
      <c r="R39" s="65">
        <f t="shared" si="4"/>
        <v>0</v>
      </c>
      <c r="S39" s="65">
        <f t="shared" si="4"/>
        <v>11</v>
      </c>
      <c r="T39" s="65">
        <f t="shared" si="4"/>
        <v>4</v>
      </c>
    </row>
    <row r="41" spans="1:41" x14ac:dyDescent="0.25">
      <c r="A41" s="78"/>
      <c r="B41" s="75" t="s">
        <v>46</v>
      </c>
      <c r="C41" s="78">
        <f>RANK(C35,$C35:$T35,1)</f>
        <v>17</v>
      </c>
      <c r="D41" s="78">
        <f t="shared" ref="D41:T41" si="5">RANK(D35,$C35:$T35,1)</f>
        <v>7</v>
      </c>
      <c r="E41" s="78">
        <f t="shared" si="5"/>
        <v>5</v>
      </c>
      <c r="F41" s="78">
        <f t="shared" si="5"/>
        <v>11</v>
      </c>
      <c r="G41" s="78">
        <f t="shared" si="5"/>
        <v>12</v>
      </c>
      <c r="H41" s="78">
        <f t="shared" si="5"/>
        <v>8</v>
      </c>
      <c r="I41" s="78">
        <f t="shared" si="5"/>
        <v>15</v>
      </c>
      <c r="J41" s="78">
        <f t="shared" si="5"/>
        <v>1</v>
      </c>
      <c r="K41" s="78">
        <f t="shared" si="5"/>
        <v>3</v>
      </c>
      <c r="L41" s="78">
        <f t="shared" si="5"/>
        <v>18</v>
      </c>
      <c r="M41" s="78">
        <f t="shared" si="5"/>
        <v>12</v>
      </c>
      <c r="N41" s="78">
        <f t="shared" si="5"/>
        <v>4</v>
      </c>
      <c r="O41" s="78">
        <f t="shared" si="5"/>
        <v>10</v>
      </c>
      <c r="P41" s="78">
        <f t="shared" si="5"/>
        <v>6</v>
      </c>
      <c r="Q41" s="78">
        <f t="shared" si="5"/>
        <v>9</v>
      </c>
      <c r="R41" s="78">
        <f t="shared" si="5"/>
        <v>16</v>
      </c>
      <c r="S41" s="78">
        <f t="shared" si="5"/>
        <v>2</v>
      </c>
      <c r="T41" s="78">
        <f t="shared" si="5"/>
        <v>14</v>
      </c>
      <c r="U41" s="78"/>
      <c r="V41" s="78"/>
      <c r="W41" s="78"/>
    </row>
    <row r="42" spans="1:41" x14ac:dyDescent="0.25">
      <c r="M42" t="s">
        <v>23</v>
      </c>
    </row>
    <row r="44" spans="1:41" x14ac:dyDescent="0.25">
      <c r="B44" t="s">
        <v>84</v>
      </c>
      <c r="C44">
        <v>0</v>
      </c>
      <c r="D44">
        <v>5</v>
      </c>
      <c r="E44">
        <v>0</v>
      </c>
      <c r="F44">
        <v>0</v>
      </c>
      <c r="G44">
        <v>0</v>
      </c>
      <c r="H44">
        <v>0</v>
      </c>
      <c r="I44">
        <v>5</v>
      </c>
      <c r="J44">
        <v>0</v>
      </c>
      <c r="K44">
        <v>0</v>
      </c>
      <c r="U44" s="68">
        <f t="shared" ref="U44" si="6">SUM(C44:T44)</f>
        <v>10</v>
      </c>
      <c r="V44" s="68">
        <f>Punkte!AA40</f>
        <v>10</v>
      </c>
      <c r="X44" t="s">
        <v>101</v>
      </c>
      <c r="Z44" t="s">
        <v>102</v>
      </c>
      <c r="AA44" s="97" t="s">
        <v>124</v>
      </c>
      <c r="AB44" s="97" t="s">
        <v>125</v>
      </c>
      <c r="AC44" s="97" t="s">
        <v>117</v>
      </c>
      <c r="AE44" t="s">
        <v>126</v>
      </c>
      <c r="AF44" t="s">
        <v>129</v>
      </c>
    </row>
  </sheetData>
  <autoFilter ref="B3:AO39"/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Punkte</vt:lpstr>
      <vt:lpstr>Statistik</vt:lpstr>
      <vt:lpstr>Punkte!Druckbereich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Internal</dc:creator>
  <cp:lastModifiedBy>Axel</cp:lastModifiedBy>
  <cp:lastPrinted>2011-05-08T06:02:02Z</cp:lastPrinted>
  <dcterms:created xsi:type="dcterms:W3CDTF">2006-09-22T17:26:17Z</dcterms:created>
  <dcterms:modified xsi:type="dcterms:W3CDTF">2015-04-20T09:02:07Z</dcterms:modified>
</cp:coreProperties>
</file>